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tabRatio="681" activeTab="6"/>
  </bookViews>
  <sheets>
    <sheet name="dane klasy" sheetId="1" r:id="rId1"/>
    <sheet name="klasyfikacja" sheetId="2" r:id="rId2"/>
    <sheet name="podsumowanie" sheetId="3" r:id="rId3"/>
    <sheet name="średnie uczniów" sheetId="4" r:id="rId4"/>
    <sheet name="średnie z zajęć" sheetId="5" r:id="rId5"/>
    <sheet name="wydruk" sheetId="6" r:id="rId6"/>
    <sheet name="instrukcja" sheetId="7" r:id="rId7"/>
  </sheets>
  <externalReferences>
    <externalReference r:id="rId10"/>
  </externalReferences>
  <definedNames>
    <definedName name="prz01">'[1]Klasyfikacja'!$H$2</definedName>
    <definedName name="prz02">'[1]Klasyfikacja'!$J$2</definedName>
    <definedName name="prz03">'[1]Klasyfikacja'!$L$2</definedName>
    <definedName name="prz04">'[1]Klasyfikacja'!$N$2</definedName>
    <definedName name="prz05">'[1]Klasyfikacja'!$P$2</definedName>
    <definedName name="prz06">'[1]Klasyfikacja'!$R$2</definedName>
    <definedName name="prz07">'[1]Klasyfikacja'!$T$2</definedName>
    <definedName name="prz08">'[1]Klasyfikacja'!$V$2</definedName>
    <definedName name="prz09">'[1]Klasyfikacja'!$X$2</definedName>
    <definedName name="prz10">'[1]Klasyfikacja'!$Z$2</definedName>
    <definedName name="prz11">'[1]Klasyfikacja'!$AB$2</definedName>
    <definedName name="prz12">'[1]Klasyfikacja'!$AD$2</definedName>
    <definedName name="prz13">'[1]Klasyfikacja'!$AF$2</definedName>
    <definedName name="prz14">'[1]Klasyfikacja'!$AI$2</definedName>
  </definedNames>
  <calcPr fullCalcOnLoad="1"/>
</workbook>
</file>

<file path=xl/sharedStrings.xml><?xml version="1.0" encoding="utf-8"?>
<sst xmlns="http://schemas.openxmlformats.org/spreadsheetml/2006/main" count="361" uniqueCount="128">
  <si>
    <t>Szkoła:</t>
  </si>
  <si>
    <t>Zespół Szkoły Podstawowej i Gimnazjum w Waksmundzie</t>
  </si>
  <si>
    <t>Klasa:</t>
  </si>
  <si>
    <t>Wychowawca:</t>
  </si>
  <si>
    <t>http://www.czarnykruk.com.pl</t>
  </si>
  <si>
    <t>Data:</t>
  </si>
  <si>
    <t>wzorowe</t>
  </si>
  <si>
    <t>Religia/Etyka</t>
  </si>
  <si>
    <t>Język polski</t>
  </si>
  <si>
    <t>Język niemiecki</t>
  </si>
  <si>
    <t>Historia</t>
  </si>
  <si>
    <t>Matematyka</t>
  </si>
  <si>
    <t>Chemia</t>
  </si>
  <si>
    <t>Geografia</t>
  </si>
  <si>
    <t>Fizyka</t>
  </si>
  <si>
    <t>Plastyka</t>
  </si>
  <si>
    <t>Technika</t>
  </si>
  <si>
    <t>Informatyka</t>
  </si>
  <si>
    <t>WOS</t>
  </si>
  <si>
    <t>bardzo dobre</t>
  </si>
  <si>
    <t>dobre</t>
  </si>
  <si>
    <t>poprawne</t>
  </si>
  <si>
    <t>nieodpowiednie</t>
  </si>
  <si>
    <t>naganne</t>
  </si>
  <si>
    <t>Lp.</t>
  </si>
  <si>
    <t>Nazwisko i imię</t>
  </si>
  <si>
    <t>Zachowanie</t>
  </si>
  <si>
    <t>Średnia</t>
  </si>
  <si>
    <t>U</t>
  </si>
  <si>
    <t>N</t>
  </si>
  <si>
    <t>S</t>
  </si>
  <si>
    <t>cel</t>
  </si>
  <si>
    <t>bdb</t>
  </si>
  <si>
    <t>db</t>
  </si>
  <si>
    <t>dst</t>
  </si>
  <si>
    <t>dop</t>
  </si>
  <si>
    <t>ndst</t>
  </si>
  <si>
    <t>zw</t>
  </si>
  <si>
    <t>nk</t>
  </si>
  <si>
    <t xml:space="preserve">średnia z zajęć edukacyjnych </t>
  </si>
  <si>
    <t>liczba uczniów bez ndst</t>
  </si>
  <si>
    <t>liczba uczniów z ndst</t>
  </si>
  <si>
    <t xml:space="preserve">  1 zajęcia edukacyjne</t>
  </si>
  <si>
    <t xml:space="preserve">  2 zajęcia edukacyjne</t>
  </si>
  <si>
    <t xml:space="preserve">  3 i więcej zajęć edukacyjnych</t>
  </si>
  <si>
    <t>klasyfikowanych</t>
  </si>
  <si>
    <t>nieklasyfikowanych</t>
  </si>
  <si>
    <t>liczba uczniów w klasie</t>
  </si>
  <si>
    <t>średnia klasy</t>
  </si>
  <si>
    <t>liczba godzin</t>
  </si>
  <si>
    <t>frekwencja</t>
  </si>
  <si>
    <t xml:space="preserve">Oceny z zajęć edukacyjnych </t>
  </si>
  <si>
    <t>Klasyfikacja</t>
  </si>
  <si>
    <t>klasyfikacja:</t>
  </si>
  <si>
    <t xml:space="preserve">rok. szk. </t>
  </si>
  <si>
    <t>rok szkolny:</t>
  </si>
  <si>
    <t>wz</t>
  </si>
  <si>
    <t>popr</t>
  </si>
  <si>
    <t>ndp</t>
  </si>
  <si>
    <t>ng</t>
  </si>
  <si>
    <t>skróty ocen zachowania</t>
  </si>
  <si>
    <t>z ndst</t>
  </si>
  <si>
    <t>z 1 ndst</t>
  </si>
  <si>
    <t>z 2 ndst</t>
  </si>
  <si>
    <t>z więcej niż 2</t>
  </si>
  <si>
    <t>Wych. fizyczne</t>
  </si>
  <si>
    <t>ARKUSZ KLASYFIKACJI</t>
  </si>
  <si>
    <t>prymus</t>
  </si>
  <si>
    <t>Informacje statystyczne</t>
  </si>
  <si>
    <t>Liczba uczniów w klasie</t>
  </si>
  <si>
    <t>Liczba uczniów klasyfikowanych</t>
  </si>
  <si>
    <t>Liczba uczniów nieklasyfikowanych</t>
  </si>
  <si>
    <t>w tym</t>
  </si>
  <si>
    <t xml:space="preserve"> 1 zajęcia edukacyjne</t>
  </si>
  <si>
    <t xml:space="preserve"> 2 zajęcia edukacyjne</t>
  </si>
  <si>
    <t xml:space="preserve"> 3 i więcej zajęć edukacyjnych</t>
  </si>
  <si>
    <t>Liczba uczniów klasyfikowanych bez ndst</t>
  </si>
  <si>
    <t>Liczba uczniów klasyfikowanych z ndst</t>
  </si>
  <si>
    <t>Zajęcia edukacyjne uwzględnione w średniej</t>
  </si>
  <si>
    <t>RAZEM</t>
  </si>
  <si>
    <t>Średnia klasy</t>
  </si>
  <si>
    <t>Liczba godzin usprawiedliwionych</t>
  </si>
  <si>
    <t>Liczba godzin nieusprawiedliwionych</t>
  </si>
  <si>
    <t>Liczba spóźnień</t>
  </si>
  <si>
    <t>Ocena</t>
  </si>
  <si>
    <t>Liczba ocen</t>
  </si>
  <si>
    <t>Język angielski</t>
  </si>
  <si>
    <t xml:space="preserve">WYKAZ OCEN </t>
  </si>
  <si>
    <t>Lista uczniów wg dziennika: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</si>
  <si>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</si>
  <si>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</si>
  <si>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</si>
  <si>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</si>
  <si>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</si>
  <si>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</si>
  <si>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</si>
  <si>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</si>
  <si>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</si>
  <si>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</si>
  <si>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</si>
  <si>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</si>
  <si>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</si>
  <si>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</si>
  <si>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17</t>
  </si>
  <si>
    <t>18</t>
  </si>
  <si>
    <t>19</t>
  </si>
  <si>
    <t>wychowawca klasy:</t>
  </si>
  <si>
    <t>20</t>
  </si>
  <si>
    <t>21</t>
  </si>
  <si>
    <t>22</t>
  </si>
  <si>
    <t>23</t>
  </si>
  <si>
    <t>data:</t>
  </si>
  <si>
    <t>data</t>
  </si>
  <si>
    <t>wzorowe - wz</t>
  </si>
  <si>
    <t>bardzo dobre - bdb</t>
  </si>
  <si>
    <t>dobre - db</t>
  </si>
  <si>
    <t>poprawne - popr</t>
  </si>
  <si>
    <t>nieodpowiednie - ndp</t>
  </si>
  <si>
    <t>naganne ng</t>
  </si>
  <si>
    <t>EDB</t>
  </si>
  <si>
    <t>Muz./Zaj. artyst.</t>
  </si>
  <si>
    <t>Śr.</t>
  </si>
  <si>
    <t>ocena</t>
  </si>
  <si>
    <t>Biologia/Przyroda</t>
  </si>
  <si>
    <t>śródroczna</t>
  </si>
  <si>
    <t>2015/16</t>
  </si>
  <si>
    <t xml:space="preserve">Instrukcja obsługi skoroszytu KLASYFIKACJA
1. Skoroszyt przeznaczony jest do wykorzystania przez nauczycieli Zespołu Szkoły Podstawowej i Gimnazjum w Waksmundzie.
2. Wypełniać można wyłącznie pola pocieniowane kolorem żółtym na arkuszu "DANE".
3. Korzystanie ze skoroszytu należy rozpocząć od arkusza „dane klasy”.
4. Nazwy przedmiotów i ich kolejność należy wpisać w kolejności, w jakiej występują w dzienniku.
5. Wydruk karteczek z ocenami można przeprowadzić z arkusza "WYDRUK" - można nieznacznie zmienić rozmiary kolumn i wierszy, jeżeli poszczególne karteczki nie mieszczą się na wydruku. Zależy to od rozmiarów marginesów drukarki. Na jednej kartce rozmiaru A4 mają się zmieścić 4 karteczki z ocenami. Oceny zamienione są na formę słowną automatycznie przez arkusz.
</t>
  </si>
  <si>
    <t>frekwencja klasy [%]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</si>
</sst>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;[Red]&quot;nk&quot;"/>
    <numFmt numFmtId="165" formatCode="0.00;;[Blue]&quot;nk&quot;"/>
    <numFmt numFmtId="166" formatCode="0.00;;"/>
    <numFmt numFmtId="167" formatCode=";;;"/>
    <numFmt numFmtId="168" formatCode="0;;"/>
    <numFmt numFmtId="169" formatCode="#;;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8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sz val="10"/>
      <color indexed="13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name val="Czcionka tekstu podstawowego"/>
      <family val="2"/>
    </font>
    <font>
      <b/>
      <sz val="9"/>
      <name val="Arial"/>
      <family val="2"/>
    </font>
    <font>
      <b/>
      <sz val="12"/>
      <color indexed="16"/>
      <name val="Arial"/>
      <family val="2"/>
    </font>
    <font>
      <sz val="10"/>
      <color indexed="9"/>
      <name val="Arial"/>
      <family val="2"/>
    </font>
    <font>
      <sz val="14"/>
      <color indexed="1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color indexed="1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11"/>
      <color indexed="18"/>
      <name val="Times New Roman"/>
      <family val="1"/>
    </font>
    <font>
      <i/>
      <sz val="12"/>
      <color indexed="10"/>
      <name val="Times New Roman"/>
      <family val="1"/>
    </font>
    <font>
      <sz val="14"/>
      <color indexed="10"/>
      <name val="Times New Roman"/>
      <family val="1"/>
    </font>
    <font>
      <i/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2"/>
      <color indexed="10"/>
      <name val="Arial"/>
      <family val="2"/>
    </font>
    <font>
      <b/>
      <sz val="6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10"/>
      <name val="Times New Roman"/>
      <family val="1"/>
    </font>
    <font>
      <b/>
      <sz val="12"/>
      <color indexed="10"/>
      <name val="Czcionka tekstu podstawowego"/>
      <family val="0"/>
    </font>
    <font>
      <sz val="14"/>
      <color indexed="8"/>
      <name val="Czcionka tekstu podstawowego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6"/>
      <color rgb="FFFF0000"/>
      <name val="Times New Roman"/>
      <family val="1"/>
    </font>
    <font>
      <b/>
      <sz val="12"/>
      <color rgb="FFFF0000"/>
      <name val="Czcionka tekstu podstawowego"/>
      <family val="0"/>
    </font>
    <font>
      <b/>
      <sz val="12"/>
      <color theme="1"/>
      <name val="Czcionka tekstu podstawowego"/>
      <family val="0"/>
    </font>
    <font>
      <sz val="14"/>
      <color theme="1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26"/>
        <bgColor indexed="13"/>
      </patternFill>
    </fill>
    <fill>
      <patternFill patternType="mediumGray">
        <fgColor indexed="9"/>
        <bgColor indexed="13"/>
      </patternFill>
    </fill>
    <fill>
      <patternFill patternType="solid">
        <fgColor indexed="40"/>
        <bgColor indexed="64"/>
      </patternFill>
    </fill>
    <fill>
      <patternFill patternType="solid">
        <fgColor rgb="FFFFFF99"/>
        <bgColor indexed="64"/>
      </patternFill>
    </fill>
    <fill>
      <patternFill patternType="mediumGray">
        <fgColor indexed="26"/>
        <bgColor rgb="FFFFFF99"/>
      </patternFill>
    </fill>
    <fill>
      <patternFill patternType="solid">
        <fgColor rgb="FFFFFF00"/>
        <bgColor indexed="64"/>
      </patternFill>
    </fill>
  </fills>
  <borders count="1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hair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medium"/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medium"/>
      <top style="medium"/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 style="medium"/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/>
      <right style="hair"/>
      <top>
        <color indexed="63"/>
      </top>
      <bottom style="thin"/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/>
      <right>
        <color indexed="63"/>
      </right>
      <top style="thin"/>
      <bottom style="dotted"/>
    </border>
    <border>
      <left style="hair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dotted"/>
      <bottom style="thin"/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hair"/>
      <top style="thin">
        <color indexed="8"/>
      </top>
      <bottom style="medium">
        <color indexed="8"/>
      </bottom>
    </border>
    <border>
      <left style="thin"/>
      <right style="hair"/>
      <top style="thin">
        <color indexed="8"/>
      </top>
      <bottom style="medium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77" fillId="27" borderId="1" applyNumberFormat="0" applyAlignment="0" applyProtection="0"/>
    <xf numFmtId="0" fontId="7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0" fontId="2" fillId="0" borderId="0" xfId="54" applyFont="1">
      <alignment/>
      <protection/>
    </xf>
    <xf numFmtId="0" fontId="2" fillId="0" borderId="0" xfId="56" applyFont="1" applyFill="1" applyBorder="1" applyAlignment="1">
      <alignment horizontal="right" vertical="center"/>
      <protection/>
    </xf>
    <xf numFmtId="0" fontId="9" fillId="0" borderId="0" xfId="56" applyFont="1" applyFill="1" applyBorder="1" applyAlignment="1">
      <alignment horizontal="left" vertical="center"/>
      <protection/>
    </xf>
    <xf numFmtId="0" fontId="2" fillId="0" borderId="0" xfId="56" applyFont="1" applyFill="1" applyBorder="1" applyAlignment="1">
      <alignment vertical="center"/>
      <protection/>
    </xf>
    <xf numFmtId="167" fontId="2" fillId="0" borderId="0" xfId="56" applyNumberFormat="1" applyFont="1" applyFill="1" applyBorder="1" applyAlignment="1">
      <alignment vertical="center"/>
      <protection/>
    </xf>
    <xf numFmtId="0" fontId="7" fillId="0" borderId="0" xfId="56" applyFont="1" applyFill="1" applyBorder="1" applyAlignment="1">
      <alignment vertical="center"/>
      <protection/>
    </xf>
    <xf numFmtId="0" fontId="2" fillId="0" borderId="0" xfId="56" applyNumberFormat="1" applyFont="1" applyFill="1" applyBorder="1" applyAlignment="1">
      <alignment vertical="center"/>
      <protection/>
    </xf>
    <xf numFmtId="167" fontId="2" fillId="0" borderId="0" xfId="56" applyNumberFormat="1" applyFont="1" applyFill="1" applyBorder="1" applyAlignment="1" applyProtection="1">
      <alignment vertical="center"/>
      <protection locked="0"/>
    </xf>
    <xf numFmtId="0" fontId="2" fillId="0" borderId="0" xfId="54" applyFont="1" applyFill="1" applyBorder="1">
      <alignment/>
      <protection/>
    </xf>
    <xf numFmtId="0" fontId="2" fillId="0" borderId="10" xfId="56" applyFont="1" applyFill="1" applyBorder="1" applyAlignment="1">
      <alignment vertical="center"/>
      <protection/>
    </xf>
    <xf numFmtId="0" fontId="2" fillId="0" borderId="11" xfId="56" applyFont="1" applyFill="1" applyBorder="1" applyAlignment="1">
      <alignment vertical="center"/>
      <protection/>
    </xf>
    <xf numFmtId="0" fontId="2" fillId="0" borderId="12" xfId="56" applyFont="1" applyFill="1" applyBorder="1" applyAlignment="1">
      <alignment vertical="center"/>
      <protection/>
    </xf>
    <xf numFmtId="0" fontId="2" fillId="0" borderId="13" xfId="56" applyFont="1" applyFill="1" applyBorder="1" applyAlignment="1">
      <alignment vertical="center"/>
      <protection/>
    </xf>
    <xf numFmtId="0" fontId="2" fillId="0" borderId="14" xfId="56" applyFont="1" applyFill="1" applyBorder="1" applyAlignment="1">
      <alignment vertical="center"/>
      <protection/>
    </xf>
    <xf numFmtId="0" fontId="10" fillId="0" borderId="0" xfId="56" applyFont="1" applyFill="1" applyBorder="1" applyAlignment="1">
      <alignment horizontal="left" vertical="center"/>
      <protection/>
    </xf>
    <xf numFmtId="0" fontId="2" fillId="0" borderId="0" xfId="56" applyNumberFormat="1" applyFont="1" applyFill="1" applyBorder="1" applyAlignment="1" applyProtection="1">
      <alignment vertical="center"/>
      <protection locked="0"/>
    </xf>
    <xf numFmtId="0" fontId="2" fillId="0" borderId="0" xfId="54" applyNumberFormat="1" applyFont="1" applyFill="1" applyBorder="1" applyAlignment="1" applyProtection="1">
      <alignment vertical="center"/>
      <protection locked="0"/>
    </xf>
    <xf numFmtId="167" fontId="6" fillId="0" borderId="0" xfId="46" applyNumberFormat="1" applyFill="1" applyBorder="1" applyAlignment="1" applyProtection="1">
      <alignment vertical="center"/>
      <protection locked="0"/>
    </xf>
    <xf numFmtId="0" fontId="2" fillId="0" borderId="0" xfId="54" applyNumberFormat="1" applyFont="1" applyFill="1" applyBorder="1" applyAlignment="1">
      <alignment vertical="center"/>
      <protection/>
    </xf>
    <xf numFmtId="0" fontId="2" fillId="0" borderId="15" xfId="56" applyFont="1" applyFill="1" applyBorder="1" applyAlignment="1">
      <alignment vertical="center"/>
      <protection/>
    </xf>
    <xf numFmtId="0" fontId="11" fillId="0" borderId="0" xfId="56" applyFont="1" applyFill="1" applyBorder="1" applyAlignment="1">
      <alignment vertical="center"/>
      <protection/>
    </xf>
    <xf numFmtId="0" fontId="2" fillId="0" borderId="13" xfId="56" applyFont="1" applyFill="1" applyBorder="1" applyAlignment="1">
      <alignment horizontal="right" vertical="center"/>
      <protection/>
    </xf>
    <xf numFmtId="0" fontId="2" fillId="0" borderId="0" xfId="55" applyFont="1">
      <alignment/>
      <protection/>
    </xf>
    <xf numFmtId="169" fontId="7" fillId="0" borderId="0" xfId="56" applyNumberFormat="1" applyFont="1" applyFill="1" applyBorder="1" applyAlignment="1">
      <alignment vertical="center"/>
      <protection/>
    </xf>
    <xf numFmtId="0" fontId="7" fillId="0" borderId="0" xfId="56" applyFont="1" applyFill="1" applyBorder="1" applyAlignment="1">
      <alignment horizontal="left" vertical="center"/>
      <protection/>
    </xf>
    <xf numFmtId="0" fontId="9" fillId="0" borderId="0" xfId="56" applyFont="1" applyFill="1" applyBorder="1" applyAlignment="1">
      <alignment vertical="center"/>
      <protection/>
    </xf>
    <xf numFmtId="0" fontId="2" fillId="0" borderId="16" xfId="56" applyFont="1" applyFill="1" applyBorder="1" applyAlignment="1">
      <alignment horizontal="left" vertical="center"/>
      <protection/>
    </xf>
    <xf numFmtId="0" fontId="7" fillId="0" borderId="0" xfId="56" applyFont="1" applyFill="1" applyBorder="1" applyAlignment="1">
      <alignment horizontal="center" vertical="center"/>
      <protection/>
    </xf>
    <xf numFmtId="0" fontId="7" fillId="0" borderId="17" xfId="56" applyFont="1" applyFill="1" applyBorder="1" applyAlignment="1">
      <alignment vertical="center"/>
      <protection/>
    </xf>
    <xf numFmtId="0" fontId="5" fillId="0" borderId="0" xfId="56" applyFont="1" applyFill="1" applyBorder="1" applyAlignment="1">
      <alignment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2" fillId="0" borderId="0" xfId="55" applyFont="1" applyFill="1">
      <alignment/>
      <protection/>
    </xf>
    <xf numFmtId="167" fontId="2" fillId="0" borderId="0" xfId="56" applyNumberFormat="1" applyFont="1" applyFill="1" applyBorder="1" applyAlignment="1">
      <alignment horizontal="right" vertical="center"/>
      <protection/>
    </xf>
    <xf numFmtId="0" fontId="7" fillId="0" borderId="18" xfId="56" applyFont="1" applyFill="1" applyBorder="1" applyAlignment="1">
      <alignment horizontal="left" vertical="center"/>
      <protection/>
    </xf>
    <xf numFmtId="0" fontId="7" fillId="0" borderId="19" xfId="56" applyFont="1" applyFill="1" applyBorder="1" applyAlignment="1">
      <alignment horizontal="left" vertical="center"/>
      <protection/>
    </xf>
    <xf numFmtId="0" fontId="2" fillId="0" borderId="18" xfId="56" applyFont="1" applyFill="1" applyBorder="1" applyAlignment="1">
      <alignment horizontal="left" vertical="center"/>
      <protection/>
    </xf>
    <xf numFmtId="0" fontId="2" fillId="0" borderId="19" xfId="56" applyFont="1" applyFill="1" applyBorder="1" applyAlignment="1">
      <alignment horizontal="left" vertical="center"/>
      <protection/>
    </xf>
    <xf numFmtId="167" fontId="2" fillId="0" borderId="0" xfId="45" applyNumberFormat="1" applyFont="1" applyFill="1" applyBorder="1" applyAlignment="1">
      <alignment horizontal="right" vertical="center"/>
    </xf>
    <xf numFmtId="0" fontId="2" fillId="0" borderId="0" xfId="56" applyFont="1" applyFill="1" applyBorder="1" applyAlignment="1">
      <alignment horizontal="left" vertical="center"/>
      <protection/>
    </xf>
    <xf numFmtId="1" fontId="2" fillId="0" borderId="0" xfId="56" applyNumberFormat="1" applyFont="1" applyFill="1" applyBorder="1" applyAlignment="1">
      <alignment vertical="center"/>
      <protection/>
    </xf>
    <xf numFmtId="2" fontId="41" fillId="0" borderId="0" xfId="56" applyNumberFormat="1" applyFont="1" applyFill="1" applyBorder="1" applyAlignment="1">
      <alignment vertical="center"/>
      <protection/>
    </xf>
    <xf numFmtId="49" fontId="9" fillId="0" borderId="0" xfId="56" applyNumberFormat="1" applyFont="1" applyFill="1" applyBorder="1" applyAlignment="1" applyProtection="1">
      <alignment horizontal="left" vertical="center"/>
      <protection locked="0"/>
    </xf>
    <xf numFmtId="0" fontId="2" fillId="0" borderId="20" xfId="56" applyFont="1" applyFill="1" applyBorder="1" applyAlignment="1">
      <alignment vertical="center"/>
      <protection/>
    </xf>
    <xf numFmtId="0" fontId="2" fillId="0" borderId="21" xfId="56" applyFont="1" applyFill="1" applyBorder="1" applyAlignment="1">
      <alignment vertical="center"/>
      <protection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169" fontId="14" fillId="0" borderId="0" xfId="56" applyNumberFormat="1" applyFont="1" applyFill="1" applyBorder="1" applyAlignment="1">
      <alignment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0" fillId="0" borderId="0" xfId="0" applyAlignment="1">
      <alignment textRotation="90"/>
    </xf>
    <xf numFmtId="169" fontId="14" fillId="0" borderId="0" xfId="55" applyNumberFormat="1" applyFont="1" applyFill="1" applyAlignment="1">
      <alignment/>
      <protection/>
    </xf>
    <xf numFmtId="0" fontId="2" fillId="0" borderId="0" xfId="55" applyFont="1" applyFill="1" applyBorder="1" applyAlignment="1">
      <alignment/>
      <protection/>
    </xf>
    <xf numFmtId="0" fontId="7" fillId="0" borderId="23" xfId="56" applyFont="1" applyFill="1" applyBorder="1" applyAlignment="1">
      <alignment horizontal="center" vertical="center" textRotation="90"/>
      <protection/>
    </xf>
    <xf numFmtId="0" fontId="7" fillId="0" borderId="24" xfId="56" applyFont="1" applyFill="1" applyBorder="1" applyAlignment="1" applyProtection="1">
      <alignment horizontal="center" vertical="center" textRotation="90"/>
      <protection/>
    </xf>
    <xf numFmtId="0" fontId="7" fillId="0" borderId="25" xfId="56" applyFont="1" applyFill="1" applyBorder="1" applyAlignment="1" applyProtection="1">
      <alignment horizontal="center" vertical="center" textRotation="90"/>
      <protection/>
    </xf>
    <xf numFmtId="0" fontId="7" fillId="0" borderId="26" xfId="56" applyFont="1" applyFill="1" applyBorder="1" applyAlignment="1" applyProtection="1">
      <alignment horizontal="center" vertical="center" textRotation="90"/>
      <protection/>
    </xf>
    <xf numFmtId="0" fontId="2" fillId="0" borderId="27" xfId="56" applyFont="1" applyFill="1" applyBorder="1" applyAlignment="1" applyProtection="1">
      <alignment vertical="center"/>
      <protection/>
    </xf>
    <xf numFmtId="0" fontId="2" fillId="0" borderId="28" xfId="56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42" fillId="0" borderId="0" xfId="0" applyFont="1" applyFill="1" applyAlignment="1">
      <alignment/>
    </xf>
    <xf numFmtId="0" fontId="7" fillId="0" borderId="29" xfId="56" applyFont="1" applyFill="1" applyBorder="1" applyAlignment="1" applyProtection="1">
      <alignment horizontal="center" vertical="center" textRotation="90"/>
      <protection/>
    </xf>
    <xf numFmtId="0" fontId="2" fillId="0" borderId="30" xfId="56" applyFont="1" applyFill="1" applyBorder="1" applyAlignment="1" applyProtection="1">
      <alignment vertical="center"/>
      <protection/>
    </xf>
    <xf numFmtId="0" fontId="7" fillId="0" borderId="31" xfId="56" applyFont="1" applyFill="1" applyBorder="1" applyAlignment="1">
      <alignment horizontal="center" vertical="center" textRotation="90"/>
      <protection/>
    </xf>
    <xf numFmtId="0" fontId="7" fillId="0" borderId="32" xfId="56" applyFont="1" applyFill="1" applyBorder="1" applyAlignment="1">
      <alignment horizontal="center" vertical="center" textRotation="90"/>
      <protection/>
    </xf>
    <xf numFmtId="0" fontId="7" fillId="0" borderId="33" xfId="56" applyFont="1" applyFill="1" applyBorder="1" applyAlignment="1">
      <alignment horizontal="right" vertical="center"/>
      <protection/>
    </xf>
    <xf numFmtId="0" fontId="2" fillId="0" borderId="33" xfId="56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>
      <alignment/>
      <protection/>
    </xf>
    <xf numFmtId="0" fontId="7" fillId="35" borderId="33" xfId="56" applyFont="1" applyFill="1" applyBorder="1" applyAlignment="1">
      <alignment vertical="center"/>
      <protection/>
    </xf>
    <xf numFmtId="0" fontId="2" fillId="35" borderId="33" xfId="56" applyFont="1" applyFill="1" applyBorder="1" applyAlignment="1">
      <alignment vertical="center"/>
      <protection/>
    </xf>
    <xf numFmtId="0" fontId="14" fillId="0" borderId="35" xfId="56" applyFont="1" applyFill="1" applyBorder="1" applyAlignment="1">
      <alignment horizontal="right" vertical="center"/>
      <protection/>
    </xf>
    <xf numFmtId="0" fontId="7" fillId="0" borderId="36" xfId="56" applyFont="1" applyFill="1" applyBorder="1" applyAlignment="1">
      <alignment horizontal="center" vertical="center"/>
      <protection/>
    </xf>
    <xf numFmtId="0" fontId="2" fillId="0" borderId="16" xfId="56" applyFont="1" applyFill="1" applyBorder="1" applyAlignment="1">
      <alignment horizontal="center" vertical="center"/>
      <protection/>
    </xf>
    <xf numFmtId="0" fontId="7" fillId="0" borderId="37" xfId="56" applyFont="1" applyFill="1" applyBorder="1" applyAlignment="1">
      <alignment horizontal="left" vertical="center"/>
      <protection/>
    </xf>
    <xf numFmtId="0" fontId="14" fillId="0" borderId="38" xfId="56" applyFont="1" applyFill="1" applyBorder="1" applyAlignment="1">
      <alignment horizontal="right" vertical="center"/>
      <protection/>
    </xf>
    <xf numFmtId="0" fontId="7" fillId="0" borderId="39" xfId="56" applyFont="1" applyFill="1" applyBorder="1" applyAlignment="1">
      <alignment horizontal="center" vertical="center"/>
      <protection/>
    </xf>
    <xf numFmtId="0" fontId="14" fillId="0" borderId="40" xfId="56" applyFont="1" applyFill="1" applyBorder="1" applyAlignment="1">
      <alignment horizontal="right" vertical="center"/>
      <protection/>
    </xf>
    <xf numFmtId="0" fontId="7" fillId="0" borderId="41" xfId="56" applyFont="1" applyFill="1" applyBorder="1" applyAlignment="1">
      <alignment horizontal="center" vertical="center"/>
      <protection/>
    </xf>
    <xf numFmtId="0" fontId="2" fillId="0" borderId="42" xfId="56" applyFont="1" applyFill="1" applyBorder="1" applyAlignment="1">
      <alignment horizontal="center" vertical="center"/>
      <protection/>
    </xf>
    <xf numFmtId="0" fontId="7" fillId="0" borderId="43" xfId="56" applyFont="1" applyFill="1" applyBorder="1" applyAlignment="1" applyProtection="1">
      <alignment horizontal="center" vertical="center" textRotation="90"/>
      <protection/>
    </xf>
    <xf numFmtId="0" fontId="7" fillId="0" borderId="43" xfId="56" applyFont="1" applyFill="1" applyBorder="1" applyAlignment="1" applyProtection="1">
      <alignment horizontal="center" vertical="center"/>
      <protection/>
    </xf>
    <xf numFmtId="0" fontId="4" fillId="0" borderId="43" xfId="56" applyFont="1" applyFill="1" applyBorder="1" applyAlignment="1" applyProtection="1">
      <alignment horizontal="center" vertical="center" textRotation="90" wrapText="1"/>
      <protection locked="0"/>
    </xf>
    <xf numFmtId="0" fontId="2" fillId="36" borderId="44" xfId="56" applyFont="1" applyFill="1" applyBorder="1" applyAlignment="1" applyProtection="1">
      <alignment horizontal="center" vertical="center"/>
      <protection locked="0"/>
    </xf>
    <xf numFmtId="1" fontId="2" fillId="36" borderId="45" xfId="56" applyNumberFormat="1" applyFont="1" applyFill="1" applyBorder="1" applyAlignment="1" applyProtection="1">
      <alignment horizontal="right" vertical="center"/>
      <protection locked="0"/>
    </xf>
    <xf numFmtId="0" fontId="2" fillId="37" borderId="44" xfId="56" applyFont="1" applyFill="1" applyBorder="1" applyAlignment="1" applyProtection="1">
      <alignment horizontal="center" vertical="center"/>
      <protection locked="0"/>
    </xf>
    <xf numFmtId="1" fontId="2" fillId="37" borderId="45" xfId="56" applyNumberFormat="1" applyFont="1" applyFill="1" applyBorder="1" applyAlignment="1" applyProtection="1">
      <alignment horizontal="right" vertical="center"/>
      <protection locked="0"/>
    </xf>
    <xf numFmtId="0" fontId="9" fillId="35" borderId="0" xfId="56" applyFont="1" applyFill="1" applyBorder="1" applyAlignment="1" applyProtection="1">
      <alignment horizontal="left" vertical="center"/>
      <protection locked="0"/>
    </xf>
    <xf numFmtId="49" fontId="9" fillId="35" borderId="0" xfId="56" applyNumberFormat="1" applyFont="1" applyFill="1" applyBorder="1" applyAlignment="1" applyProtection="1">
      <alignment horizontal="left" vertical="center"/>
      <protection locked="0"/>
    </xf>
    <xf numFmtId="0" fontId="9" fillId="35" borderId="0" xfId="56" applyFont="1" applyFill="1" applyBorder="1" applyAlignment="1">
      <alignment vertical="center"/>
      <protection/>
    </xf>
    <xf numFmtId="49" fontId="9" fillId="35" borderId="0" xfId="56" applyNumberFormat="1" applyFont="1" applyFill="1" applyBorder="1" applyAlignment="1">
      <alignment vertical="center"/>
      <protection/>
    </xf>
    <xf numFmtId="0" fontId="7" fillId="36" borderId="44" xfId="56" applyFont="1" applyFill="1" applyBorder="1" applyAlignment="1" applyProtection="1">
      <alignment vertical="center"/>
      <protection locked="0"/>
    </xf>
    <xf numFmtId="0" fontId="7" fillId="0" borderId="0" xfId="55" applyFont="1" applyFill="1" applyBorder="1" applyAlignment="1">
      <alignment/>
      <protection/>
    </xf>
    <xf numFmtId="0" fontId="12" fillId="0" borderId="46" xfId="56" applyFont="1" applyFill="1" applyBorder="1" applyAlignment="1" applyProtection="1">
      <alignment horizontal="center" vertical="center" textRotation="90" wrapText="1"/>
      <protection/>
    </xf>
    <xf numFmtId="2" fontId="7" fillId="0" borderId="47" xfId="56" applyNumberFormat="1" applyFont="1" applyFill="1" applyBorder="1" applyAlignment="1" applyProtection="1">
      <alignment horizontal="right" vertical="center"/>
      <protection/>
    </xf>
    <xf numFmtId="2" fontId="11" fillId="0" borderId="48" xfId="56" applyNumberFormat="1" applyFont="1" applyFill="1" applyBorder="1" applyAlignment="1" applyProtection="1">
      <alignment horizontal="center" vertical="center"/>
      <protection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Alignment="1">
      <alignment vertical="center"/>
      <protection/>
    </xf>
    <xf numFmtId="0" fontId="9" fillId="0" borderId="0" xfId="56" applyFont="1" applyFill="1" applyBorder="1" applyAlignment="1">
      <alignment vertical="top"/>
      <protection/>
    </xf>
    <xf numFmtId="0" fontId="4" fillId="0" borderId="0" xfId="56" applyFont="1" applyFill="1" applyBorder="1" applyAlignment="1">
      <alignment horizontal="right" vertical="center"/>
      <protection/>
    </xf>
    <xf numFmtId="0" fontId="4" fillId="0" borderId="0" xfId="56" applyFont="1" applyFill="1" applyBorder="1" applyAlignment="1">
      <alignment horizontal="left"/>
      <protection/>
    </xf>
    <xf numFmtId="0" fontId="9" fillId="0" borderId="0" xfId="56" applyFont="1" applyFill="1" applyBorder="1" applyAlignment="1">
      <alignment horizontal="left" vertical="top"/>
      <protection/>
    </xf>
    <xf numFmtId="49" fontId="9" fillId="0" borderId="0" xfId="56" applyNumberFormat="1" applyFont="1" applyFill="1" applyBorder="1" applyAlignment="1">
      <alignment horizontal="left" vertical="center"/>
      <protection/>
    </xf>
    <xf numFmtId="167" fontId="9" fillId="0" borderId="0" xfId="56" applyNumberFormat="1" applyFont="1" applyFill="1" applyBorder="1" applyAlignment="1">
      <alignment horizontal="left" vertical="center"/>
      <protection/>
    </xf>
    <xf numFmtId="165" fontId="9" fillId="0" borderId="0" xfId="56" applyNumberFormat="1" applyFont="1" applyFill="1" applyBorder="1" applyAlignment="1">
      <alignment horizontal="left" vertical="center"/>
      <protection/>
    </xf>
    <xf numFmtId="0" fontId="2" fillId="0" borderId="0" xfId="56" applyFont="1" applyFill="1" applyAlignment="1">
      <alignment vertical="center"/>
      <protection/>
    </xf>
    <xf numFmtId="0" fontId="15" fillId="0" borderId="0" xfId="56" applyFont="1" applyFill="1" applyBorder="1" applyAlignment="1">
      <alignment horizontal="left" vertical="center"/>
      <protection/>
    </xf>
    <xf numFmtId="0" fontId="15" fillId="0" borderId="0" xfId="56" applyFont="1" applyFill="1" applyBorder="1" applyAlignment="1">
      <alignment vertical="center"/>
      <protection/>
    </xf>
    <xf numFmtId="0" fontId="7" fillId="0" borderId="49" xfId="56" applyFont="1" applyFill="1" applyBorder="1" applyAlignment="1">
      <alignment vertical="center"/>
      <protection/>
    </xf>
    <xf numFmtId="0" fontId="7" fillId="0" borderId="50" xfId="56" applyFont="1" applyFill="1" applyBorder="1" applyAlignment="1">
      <alignment vertical="center"/>
      <protection/>
    </xf>
    <xf numFmtId="0" fontId="7" fillId="0" borderId="51" xfId="56" applyFont="1" applyFill="1" applyBorder="1" applyAlignment="1">
      <alignment horizontal="center" vertical="center"/>
      <protection/>
    </xf>
    <xf numFmtId="0" fontId="7" fillId="0" borderId="52" xfId="56" applyFont="1" applyFill="1" applyBorder="1" applyAlignment="1">
      <alignment vertical="center"/>
      <protection/>
    </xf>
    <xf numFmtId="0" fontId="7" fillId="0" borderId="53" xfId="56" applyFont="1" applyFill="1" applyBorder="1" applyAlignment="1">
      <alignment vertical="center"/>
      <protection/>
    </xf>
    <xf numFmtId="0" fontId="7" fillId="0" borderId="54" xfId="56" applyFont="1" applyFill="1" applyBorder="1" applyAlignment="1">
      <alignment horizontal="center" vertical="center"/>
      <protection/>
    </xf>
    <xf numFmtId="0" fontId="7" fillId="0" borderId="55" xfId="56" applyFont="1" applyFill="1" applyBorder="1" applyAlignment="1">
      <alignment vertical="center"/>
      <protection/>
    </xf>
    <xf numFmtId="0" fontId="7" fillId="0" borderId="48" xfId="56" applyFont="1" applyFill="1" applyBorder="1" applyAlignment="1">
      <alignment vertical="center"/>
      <protection/>
    </xf>
    <xf numFmtId="0" fontId="7" fillId="0" borderId="56" xfId="56" applyFont="1" applyFill="1" applyBorder="1" applyAlignment="1">
      <alignment horizontal="center" vertical="center"/>
      <protection/>
    </xf>
    <xf numFmtId="0" fontId="2" fillId="0" borderId="53" xfId="56" applyFont="1" applyFill="1" applyBorder="1" applyAlignment="1">
      <alignment vertical="center"/>
      <protection/>
    </xf>
    <xf numFmtId="0" fontId="2" fillId="0" borderId="57" xfId="56" applyFont="1" applyFill="1" applyBorder="1" applyAlignment="1">
      <alignment vertical="center"/>
      <protection/>
    </xf>
    <xf numFmtId="0" fontId="2" fillId="0" borderId="58" xfId="56" applyFont="1" applyFill="1" applyBorder="1" applyAlignment="1">
      <alignment vertical="center"/>
      <protection/>
    </xf>
    <xf numFmtId="0" fontId="2" fillId="0" borderId="59" xfId="56" applyFont="1" applyFill="1" applyBorder="1" applyAlignment="1">
      <alignment vertical="center"/>
      <protection/>
    </xf>
    <xf numFmtId="0" fontId="2" fillId="0" borderId="60" xfId="56" applyFont="1" applyFill="1" applyBorder="1" applyAlignment="1">
      <alignment vertical="center"/>
      <protection/>
    </xf>
    <xf numFmtId="0" fontId="2" fillId="0" borderId="61" xfId="56" applyFont="1" applyFill="1" applyBorder="1" applyAlignment="1">
      <alignment horizontal="center" vertical="center"/>
      <protection/>
    </xf>
    <xf numFmtId="0" fontId="7" fillId="0" borderId="61" xfId="56" applyFont="1" applyFill="1" applyBorder="1" applyAlignment="1">
      <alignment horizontal="center" vertical="center"/>
      <protection/>
    </xf>
    <xf numFmtId="0" fontId="2" fillId="0" borderId="62" xfId="56" applyFont="1" applyFill="1" applyBorder="1" applyAlignment="1">
      <alignment horizontal="left" vertical="center"/>
      <protection/>
    </xf>
    <xf numFmtId="0" fontId="2" fillId="0" borderId="63" xfId="56" applyFont="1" applyFill="1" applyBorder="1" applyAlignment="1">
      <alignment vertical="center"/>
      <protection/>
    </xf>
    <xf numFmtId="0" fontId="2" fillId="0" borderId="64" xfId="56" applyFont="1" applyFill="1" applyBorder="1" applyAlignment="1">
      <alignment vertical="center"/>
      <protection/>
    </xf>
    <xf numFmtId="0" fontId="2" fillId="0" borderId="65" xfId="56" applyFont="1" applyFill="1" applyBorder="1" applyAlignment="1">
      <alignment horizontal="center" vertical="center"/>
      <protection/>
    </xf>
    <xf numFmtId="2" fontId="7" fillId="0" borderId="0" xfId="56" applyNumberFormat="1" applyFont="1" applyFill="1" applyBorder="1" applyAlignment="1">
      <alignment horizontal="center" vertical="center"/>
      <protection/>
    </xf>
    <xf numFmtId="0" fontId="7" fillId="0" borderId="66" xfId="56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horizontal="right" vertical="center"/>
      <protection/>
    </xf>
    <xf numFmtId="0" fontId="7" fillId="0" borderId="0" xfId="56" applyNumberFormat="1" applyFont="1" applyFill="1" applyBorder="1" applyAlignment="1">
      <alignment horizontal="left" vertical="center" wrapText="1"/>
      <protection/>
    </xf>
    <xf numFmtId="0" fontId="16" fillId="0" borderId="0" xfId="56" applyFont="1" applyFill="1" applyAlignment="1">
      <alignment vertical="center"/>
      <protection/>
    </xf>
    <xf numFmtId="2" fontId="16" fillId="0" borderId="0" xfId="56" applyNumberFormat="1" applyFont="1" applyFill="1" applyAlignment="1">
      <alignment vertical="center"/>
      <protection/>
    </xf>
    <xf numFmtId="0" fontId="2" fillId="0" borderId="17" xfId="56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 horizontal="left"/>
    </xf>
    <xf numFmtId="0" fontId="7" fillId="0" borderId="67" xfId="56" applyFont="1" applyFill="1" applyBorder="1" applyAlignment="1">
      <alignment vertical="center"/>
      <protection/>
    </xf>
    <xf numFmtId="0" fontId="7" fillId="0" borderId="68" xfId="56" applyFont="1" applyFill="1" applyBorder="1" applyAlignment="1">
      <alignment horizontal="center" vertical="center"/>
      <protection/>
    </xf>
    <xf numFmtId="0" fontId="7" fillId="0" borderId="69" xfId="56" applyFont="1" applyFill="1" applyBorder="1" applyAlignment="1">
      <alignment horizontal="center" vertical="center"/>
      <protection/>
    </xf>
    <xf numFmtId="0" fontId="7" fillId="0" borderId="70" xfId="56" applyFont="1" applyFill="1" applyBorder="1" applyAlignment="1">
      <alignment horizontal="center" vertical="center"/>
      <protection/>
    </xf>
    <xf numFmtId="2" fontId="7" fillId="0" borderId="71" xfId="56" applyNumberFormat="1" applyFont="1" applyFill="1" applyBorder="1" applyAlignment="1">
      <alignment horizontal="center" vertical="center"/>
      <protection/>
    </xf>
    <xf numFmtId="168" fontId="7" fillId="0" borderId="72" xfId="56" applyNumberFormat="1" applyFont="1" applyFill="1" applyBorder="1" applyAlignment="1">
      <alignment horizontal="left" vertical="center"/>
      <protection/>
    </xf>
    <xf numFmtId="0" fontId="7" fillId="0" borderId="73" xfId="56" applyFont="1" applyFill="1" applyBorder="1" applyAlignment="1">
      <alignment horizontal="center" vertical="center"/>
      <protection/>
    </xf>
    <xf numFmtId="168" fontId="7" fillId="0" borderId="74" xfId="56" applyNumberFormat="1" applyFont="1" applyFill="1" applyBorder="1" applyAlignment="1">
      <alignment horizontal="left" vertical="center"/>
      <protection/>
    </xf>
    <xf numFmtId="168" fontId="7" fillId="0" borderId="75" xfId="56" applyNumberFormat="1" applyFont="1" applyFill="1" applyBorder="1" applyAlignment="1">
      <alignment horizontal="left" vertical="center"/>
      <protection/>
    </xf>
    <xf numFmtId="0" fontId="7" fillId="0" borderId="76" xfId="56" applyFont="1" applyFill="1" applyBorder="1" applyAlignment="1">
      <alignment horizontal="right" vertical="center"/>
      <protection/>
    </xf>
    <xf numFmtId="0" fontId="7" fillId="0" borderId="77" xfId="56" applyFont="1" applyFill="1" applyBorder="1" applyAlignment="1">
      <alignment horizontal="center" vertical="center"/>
      <protection/>
    </xf>
    <xf numFmtId="0" fontId="7" fillId="0" borderId="78" xfId="56" applyFont="1" applyFill="1" applyBorder="1" applyAlignment="1">
      <alignment horizontal="center" vertical="center"/>
      <protection/>
    </xf>
    <xf numFmtId="0" fontId="7" fillId="0" borderId="79" xfId="56" applyFont="1" applyFill="1" applyBorder="1" applyAlignment="1">
      <alignment horizontal="center" vertical="center"/>
      <protection/>
    </xf>
    <xf numFmtId="0" fontId="7" fillId="0" borderId="80" xfId="56" applyFont="1" applyFill="1" applyBorder="1" applyAlignment="1">
      <alignment vertical="center"/>
      <protection/>
    </xf>
    <xf numFmtId="0" fontId="7" fillId="0" borderId="65" xfId="56" applyFont="1" applyFill="1" applyBorder="1" applyAlignment="1">
      <alignment horizontal="center" vertical="center"/>
      <protection/>
    </xf>
    <xf numFmtId="0" fontId="7" fillId="0" borderId="81" xfId="56" applyFont="1" applyFill="1" applyBorder="1" applyAlignment="1">
      <alignment horizontal="left" vertical="center"/>
      <protection/>
    </xf>
    <xf numFmtId="0" fontId="7" fillId="0" borderId="82" xfId="56" applyFont="1" applyFill="1" applyBorder="1" applyAlignment="1">
      <alignment horizontal="center" vertical="center"/>
      <protection/>
    </xf>
    <xf numFmtId="0" fontId="7" fillId="0" borderId="83" xfId="56" applyFont="1" applyFill="1" applyBorder="1" applyAlignment="1">
      <alignment horizontal="center" vertical="center"/>
      <protection/>
    </xf>
    <xf numFmtId="0" fontId="2" fillId="0" borderId="0" xfId="56" applyFont="1" applyFill="1" applyAlignment="1">
      <alignment horizontal="center" vertical="center"/>
      <protection/>
    </xf>
    <xf numFmtId="0" fontId="2" fillId="0" borderId="84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11" fillId="0" borderId="81" xfId="56" applyFont="1" applyFill="1" applyBorder="1" applyAlignment="1">
      <alignment horizontal="left" vertical="center"/>
      <protection/>
    </xf>
    <xf numFmtId="0" fontId="11" fillId="0" borderId="85" xfId="56" applyFont="1" applyFill="1" applyBorder="1" applyAlignment="1">
      <alignment horizontal="center" vertical="center"/>
      <protection/>
    </xf>
    <xf numFmtId="0" fontId="11" fillId="0" borderId="86" xfId="56" applyFont="1" applyFill="1" applyBorder="1" applyAlignment="1">
      <alignment horizontal="center" vertical="center"/>
      <protection/>
    </xf>
    <xf numFmtId="2" fontId="11" fillId="0" borderId="87" xfId="56" applyNumberFormat="1" applyFont="1" applyFill="1" applyBorder="1" applyAlignment="1">
      <alignment horizontal="center" vertical="center"/>
      <protection/>
    </xf>
    <xf numFmtId="2" fontId="7" fillId="0" borderId="66" xfId="56" applyNumberFormat="1" applyFont="1" applyFill="1" applyBorder="1" applyAlignment="1">
      <alignment horizontal="center" vertical="center"/>
      <protection/>
    </xf>
    <xf numFmtId="1" fontId="2" fillId="35" borderId="88" xfId="56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Alignment="1" applyProtection="1">
      <alignment/>
      <protection/>
    </xf>
    <xf numFmtId="0" fontId="22" fillId="35" borderId="89" xfId="0" applyNumberFormat="1" applyFont="1" applyFill="1" applyBorder="1" applyAlignment="1">
      <alignment/>
    </xf>
    <xf numFmtId="0" fontId="24" fillId="0" borderId="90" xfId="0" applyNumberFormat="1" applyFont="1" applyBorder="1" applyAlignment="1" applyProtection="1">
      <alignment horizontal="left"/>
      <protection/>
    </xf>
    <xf numFmtId="0" fontId="24" fillId="0" borderId="91" xfId="0" applyNumberFormat="1" applyFont="1" applyBorder="1" applyAlignment="1" applyProtection="1">
      <alignment horizontal="left"/>
      <protection/>
    </xf>
    <xf numFmtId="0" fontId="30" fillId="0" borderId="0" xfId="0" applyNumberFormat="1" applyFont="1" applyBorder="1" applyAlignment="1" applyProtection="1">
      <alignment horizontal="right"/>
      <protection/>
    </xf>
    <xf numFmtId="0" fontId="18" fillId="0" borderId="0" xfId="0" applyNumberFormat="1" applyFont="1" applyAlignment="1">
      <alignment/>
    </xf>
    <xf numFmtId="0" fontId="28" fillId="0" borderId="0" xfId="0" applyNumberFormat="1" applyFont="1" applyBorder="1" applyAlignment="1" applyProtection="1">
      <alignment/>
      <protection/>
    </xf>
    <xf numFmtId="0" fontId="31" fillId="0" borderId="0" xfId="0" applyNumberFormat="1" applyFont="1" applyBorder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 horizontal="center"/>
      <protection/>
    </xf>
    <xf numFmtId="0" fontId="27" fillId="0" borderId="92" xfId="0" applyNumberFormat="1" applyFont="1" applyBorder="1" applyAlignment="1" applyProtection="1">
      <alignment horizontal="left"/>
      <protection/>
    </xf>
    <xf numFmtId="0" fontId="27" fillId="0" borderId="93" xfId="0" applyNumberFormat="1" applyFont="1" applyBorder="1" applyAlignment="1" applyProtection="1">
      <alignment/>
      <protection/>
    </xf>
    <xf numFmtId="0" fontId="27" fillId="0" borderId="94" xfId="0" applyNumberFormat="1" applyFont="1" applyBorder="1" applyAlignment="1" applyProtection="1">
      <alignment/>
      <protection/>
    </xf>
    <xf numFmtId="0" fontId="18" fillId="0" borderId="92" xfId="0" applyNumberFormat="1" applyFont="1" applyBorder="1" applyAlignment="1" applyProtection="1">
      <alignment horizontal="left"/>
      <protection/>
    </xf>
    <xf numFmtId="0" fontId="18" fillId="0" borderId="93" xfId="0" applyNumberFormat="1" applyFont="1" applyBorder="1" applyAlignment="1" applyProtection="1">
      <alignment/>
      <protection/>
    </xf>
    <xf numFmtId="0" fontId="18" fillId="0" borderId="94" xfId="0" applyNumberFormat="1" applyFont="1" applyBorder="1" applyAlignment="1" applyProtection="1">
      <alignment/>
      <protection/>
    </xf>
    <xf numFmtId="0" fontId="20" fillId="0" borderId="0" xfId="0" applyNumberFormat="1" applyFont="1" applyBorder="1" applyAlignment="1">
      <alignment/>
    </xf>
    <xf numFmtId="0" fontId="18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right"/>
      <protection/>
    </xf>
    <xf numFmtId="0" fontId="24" fillId="0" borderId="0" xfId="0" applyNumberFormat="1" applyFont="1" applyBorder="1" applyAlignment="1" applyProtection="1">
      <alignment/>
      <protection/>
    </xf>
    <xf numFmtId="0" fontId="24" fillId="0" borderId="95" xfId="0" applyNumberFormat="1" applyFont="1" applyBorder="1" applyAlignment="1" applyProtection="1">
      <alignment horizontal="left"/>
      <protection/>
    </xf>
    <xf numFmtId="0" fontId="24" fillId="0" borderId="96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Alignment="1" applyProtection="1">
      <alignment/>
      <protection/>
    </xf>
    <xf numFmtId="0" fontId="33" fillId="0" borderId="0" xfId="0" applyNumberFormat="1" applyFont="1" applyBorder="1" applyAlignment="1" applyProtection="1">
      <alignment horizontal="center"/>
      <protection/>
    </xf>
    <xf numFmtId="0" fontId="20" fillId="0" borderId="0" xfId="0" applyNumberFormat="1" applyFont="1" applyBorder="1" applyAlignment="1" applyProtection="1">
      <alignment/>
      <protection/>
    </xf>
    <xf numFmtId="49" fontId="18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18" fillId="0" borderId="0" xfId="0" applyNumberFormat="1" applyFont="1" applyAlignment="1">
      <alignment horizontal="left"/>
    </xf>
    <xf numFmtId="0" fontId="26" fillId="0" borderId="97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7" fillId="0" borderId="98" xfId="0" applyNumberFormat="1" applyFont="1" applyBorder="1" applyAlignment="1">
      <alignment horizontal="center"/>
    </xf>
    <xf numFmtId="0" fontId="27" fillId="0" borderId="17" xfId="0" applyNumberFormat="1" applyFont="1" applyBorder="1" applyAlignment="1">
      <alignment horizontal="center"/>
    </xf>
    <xf numFmtId="0" fontId="27" fillId="0" borderId="99" xfId="0" applyNumberFormat="1" applyFont="1" applyBorder="1" applyAlignment="1">
      <alignment horizontal="center"/>
    </xf>
    <xf numFmtId="0" fontId="27" fillId="0" borderId="0" xfId="0" applyNumberFormat="1" applyFont="1" applyBorder="1" applyAlignment="1" applyProtection="1">
      <alignment horizontal="right" vertical="top"/>
      <protection/>
    </xf>
    <xf numFmtId="0" fontId="22" fillId="0" borderId="100" xfId="0" applyNumberFormat="1" applyFont="1" applyBorder="1" applyAlignment="1">
      <alignment horizontal="right"/>
    </xf>
    <xf numFmtId="49" fontId="20" fillId="0" borderId="98" xfId="0" applyNumberFormat="1" applyFont="1" applyBorder="1" applyAlignment="1">
      <alignment horizontal="center"/>
    </xf>
    <xf numFmtId="49" fontId="34" fillId="0" borderId="99" xfId="0" applyNumberFormat="1" applyFont="1" applyBorder="1" applyAlignment="1">
      <alignment horizontal="right"/>
    </xf>
    <xf numFmtId="49" fontId="32" fillId="0" borderId="101" xfId="0" applyNumberFormat="1" applyFont="1" applyBorder="1" applyAlignment="1">
      <alignment horizontal="right"/>
    </xf>
    <xf numFmtId="49" fontId="19" fillId="0" borderId="102" xfId="0" applyNumberFormat="1" applyFont="1" applyBorder="1" applyAlignment="1">
      <alignment horizontal="right"/>
    </xf>
    <xf numFmtId="49" fontId="26" fillId="0" borderId="101" xfId="0" applyNumberFormat="1" applyFont="1" applyBorder="1" applyAlignment="1">
      <alignment horizontal="right"/>
    </xf>
    <xf numFmtId="49" fontId="21" fillId="0" borderId="102" xfId="0" applyNumberFormat="1" applyFont="1" applyBorder="1" applyAlignment="1">
      <alignment horizontal="right"/>
    </xf>
    <xf numFmtId="49" fontId="34" fillId="0" borderId="102" xfId="0" applyNumberFormat="1" applyFont="1" applyBorder="1" applyAlignment="1">
      <alignment horizontal="right"/>
    </xf>
    <xf numFmtId="49" fontId="26" fillId="0" borderId="17" xfId="0" applyNumberFormat="1" applyFont="1" applyBorder="1" applyAlignment="1">
      <alignment horizontal="right"/>
    </xf>
    <xf numFmtId="49" fontId="32" fillId="0" borderId="98" xfId="0" applyNumberFormat="1" applyFont="1" applyBorder="1" applyAlignment="1">
      <alignment horizontal="right"/>
    </xf>
    <xf numFmtId="0" fontId="22" fillId="0" borderId="103" xfId="0" applyNumberFormat="1" applyFont="1" applyBorder="1" applyAlignment="1">
      <alignment horizontal="right"/>
    </xf>
    <xf numFmtId="0" fontId="34" fillId="0" borderId="103" xfId="0" applyNumberFormat="1" applyFont="1" applyBorder="1" applyAlignment="1" applyProtection="1">
      <alignment horizontal="right"/>
      <protection/>
    </xf>
    <xf numFmtId="0" fontId="21" fillId="0" borderId="104" xfId="0" applyNumberFormat="1" applyFont="1" applyBorder="1" applyAlignment="1" applyProtection="1">
      <alignment horizontal="center"/>
      <protection/>
    </xf>
    <xf numFmtId="0" fontId="34" fillId="0" borderId="105" xfId="0" applyNumberFormat="1" applyFont="1" applyBorder="1" applyAlignment="1" applyProtection="1">
      <alignment horizontal="right"/>
      <protection/>
    </xf>
    <xf numFmtId="0" fontId="32" fillId="0" borderId="106" xfId="0" applyNumberFormat="1" applyFont="1" applyBorder="1" applyAlignment="1" applyProtection="1">
      <alignment horizontal="right"/>
      <protection/>
    </xf>
    <xf numFmtId="0" fontId="19" fillId="0" borderId="107" xfId="0" applyNumberFormat="1" applyFont="1" applyBorder="1" applyAlignment="1" applyProtection="1">
      <alignment horizontal="right"/>
      <protection/>
    </xf>
    <xf numFmtId="0" fontId="26" fillId="0" borderId="106" xfId="0" applyNumberFormat="1" applyFont="1" applyBorder="1" applyAlignment="1" applyProtection="1">
      <alignment horizontal="right"/>
      <protection/>
    </xf>
    <xf numFmtId="0" fontId="21" fillId="0" borderId="107" xfId="0" applyNumberFormat="1" applyFont="1" applyBorder="1" applyAlignment="1" applyProtection="1">
      <alignment horizontal="right"/>
      <protection/>
    </xf>
    <xf numFmtId="0" fontId="34" fillId="0" borderId="107" xfId="0" applyNumberFormat="1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 horizontal="right"/>
      <protection/>
    </xf>
    <xf numFmtId="0" fontId="32" fillId="0" borderId="104" xfId="0" applyNumberFormat="1" applyFont="1" applyBorder="1" applyAlignment="1" applyProtection="1">
      <alignment horizontal="right"/>
      <protection/>
    </xf>
    <xf numFmtId="0" fontId="22" fillId="0" borderId="103" xfId="0" applyNumberFormat="1" applyFont="1" applyFill="1" applyBorder="1" applyAlignment="1">
      <alignment horizontal="right"/>
    </xf>
    <xf numFmtId="0" fontId="24" fillId="0" borderId="91" xfId="0" applyNumberFormat="1" applyFont="1" applyFill="1" applyBorder="1" applyAlignment="1" applyProtection="1">
      <alignment horizontal="left"/>
      <protection/>
    </xf>
    <xf numFmtId="0" fontId="34" fillId="0" borderId="72" xfId="0" applyNumberFormat="1" applyFont="1" applyBorder="1" applyAlignment="1" applyProtection="1">
      <alignment horizontal="right"/>
      <protection/>
    </xf>
    <xf numFmtId="0" fontId="27" fillId="0" borderId="107" xfId="0" applyNumberFormat="1" applyFont="1" applyBorder="1" applyAlignment="1" applyProtection="1">
      <alignment vertical="top"/>
      <protection/>
    </xf>
    <xf numFmtId="0" fontId="27" fillId="0" borderId="0" xfId="0" applyNumberFormat="1" applyFont="1" applyBorder="1" applyAlignment="1" applyProtection="1">
      <alignment/>
      <protection/>
    </xf>
    <xf numFmtId="0" fontId="17" fillId="0" borderId="0" xfId="0" applyNumberFormat="1" applyFont="1" applyBorder="1" applyAlignment="1" applyProtection="1">
      <alignment horizontal="right"/>
      <protection/>
    </xf>
    <xf numFmtId="0" fontId="25" fillId="0" borderId="0" xfId="0" applyNumberFormat="1" applyFont="1" applyBorder="1" applyAlignment="1" applyProtection="1">
      <alignment horizontal="right"/>
      <protection/>
    </xf>
    <xf numFmtId="49" fontId="35" fillId="0" borderId="0" xfId="0" applyNumberFormat="1" applyFont="1" applyBorder="1" applyAlignment="1" applyProtection="1">
      <alignment horizontal="right"/>
      <protection/>
    </xf>
    <xf numFmtId="0" fontId="36" fillId="0" borderId="0" xfId="0" applyNumberFormat="1" applyFont="1" applyBorder="1" applyAlignment="1" applyProtection="1">
      <alignment horizontal="right"/>
      <protection/>
    </xf>
    <xf numFmtId="0" fontId="18" fillId="0" borderId="0" xfId="0" applyNumberFormat="1" applyFont="1" applyBorder="1" applyAlignment="1">
      <alignment/>
    </xf>
    <xf numFmtId="0" fontId="27" fillId="0" borderId="0" xfId="0" applyNumberFormat="1" applyFont="1" applyBorder="1" applyAlignment="1">
      <alignment/>
    </xf>
    <xf numFmtId="0" fontId="27" fillId="0" borderId="0" xfId="0" applyNumberFormat="1" applyFont="1" applyAlignment="1">
      <alignment/>
    </xf>
    <xf numFmtId="49" fontId="22" fillId="0" borderId="100" xfId="0" applyNumberFormat="1" applyFont="1" applyBorder="1" applyAlignment="1">
      <alignment horizontal="right"/>
    </xf>
    <xf numFmtId="49" fontId="34" fillId="0" borderId="105" xfId="0" applyNumberFormat="1" applyFont="1" applyBorder="1" applyAlignment="1">
      <alignment horizontal="right"/>
    </xf>
    <xf numFmtId="49" fontId="32" fillId="0" borderId="106" xfId="0" applyNumberFormat="1" applyFont="1" applyBorder="1" applyAlignment="1">
      <alignment horizontal="right"/>
    </xf>
    <xf numFmtId="49" fontId="19" fillId="0" borderId="107" xfId="0" applyNumberFormat="1" applyFont="1" applyBorder="1" applyAlignment="1">
      <alignment horizontal="right"/>
    </xf>
    <xf numFmtId="49" fontId="26" fillId="0" borderId="106" xfId="0" applyNumberFormat="1" applyFont="1" applyBorder="1" applyAlignment="1">
      <alignment horizontal="right"/>
    </xf>
    <xf numFmtId="49" fontId="21" fillId="0" borderId="107" xfId="0" applyNumberFormat="1" applyFont="1" applyBorder="1" applyAlignment="1">
      <alignment horizontal="right"/>
    </xf>
    <xf numFmtId="49" fontId="34" fillId="0" borderId="107" xfId="0" applyNumberFormat="1" applyFont="1" applyBorder="1" applyAlignment="1">
      <alignment horizontal="right"/>
    </xf>
    <xf numFmtId="49" fontId="26" fillId="0" borderId="0" xfId="0" applyNumberFormat="1" applyFont="1" applyBorder="1" applyAlignment="1">
      <alignment horizontal="right"/>
    </xf>
    <xf numFmtId="49" fontId="32" fillId="0" borderId="104" xfId="0" applyNumberFormat="1" applyFont="1" applyBorder="1" applyAlignment="1">
      <alignment horizontal="right"/>
    </xf>
    <xf numFmtId="49" fontId="34" fillId="0" borderId="103" xfId="0" applyNumberFormat="1" applyFont="1" applyBorder="1" applyAlignment="1" applyProtection="1">
      <alignment horizontal="right"/>
      <protection/>
    </xf>
    <xf numFmtId="49" fontId="21" fillId="0" borderId="104" xfId="0" applyNumberFormat="1" applyFont="1" applyBorder="1" applyAlignment="1" applyProtection="1">
      <alignment horizontal="center"/>
      <protection/>
    </xf>
    <xf numFmtId="49" fontId="34" fillId="0" borderId="105" xfId="0" applyNumberFormat="1" applyFont="1" applyBorder="1" applyAlignment="1" applyProtection="1">
      <alignment horizontal="right"/>
      <protection/>
    </xf>
    <xf numFmtId="49" fontId="32" fillId="0" borderId="106" xfId="0" applyNumberFormat="1" applyFont="1" applyBorder="1" applyAlignment="1" applyProtection="1">
      <alignment horizontal="right"/>
      <protection/>
    </xf>
    <xf numFmtId="49" fontId="19" fillId="0" borderId="107" xfId="0" applyNumberFormat="1" applyFont="1" applyBorder="1" applyAlignment="1" applyProtection="1">
      <alignment horizontal="right"/>
      <protection/>
    </xf>
    <xf numFmtId="49" fontId="26" fillId="0" borderId="106" xfId="0" applyNumberFormat="1" applyFont="1" applyBorder="1" applyAlignment="1" applyProtection="1">
      <alignment horizontal="right"/>
      <protection/>
    </xf>
    <xf numFmtId="49" fontId="21" fillId="0" borderId="107" xfId="0" applyNumberFormat="1" applyFont="1" applyBorder="1" applyAlignment="1" applyProtection="1">
      <alignment horizontal="right"/>
      <protection/>
    </xf>
    <xf numFmtId="49" fontId="34" fillId="0" borderId="107" xfId="0" applyNumberFormat="1" applyFont="1" applyBorder="1" applyAlignment="1" applyProtection="1">
      <alignment horizontal="right"/>
      <protection/>
    </xf>
    <xf numFmtId="49" fontId="26" fillId="0" borderId="0" xfId="0" applyNumberFormat="1" applyFont="1" applyBorder="1" applyAlignment="1" applyProtection="1">
      <alignment horizontal="right"/>
      <protection/>
    </xf>
    <xf numFmtId="49" fontId="32" fillId="0" borderId="104" xfId="0" applyNumberFormat="1" applyFont="1" applyBorder="1" applyAlignment="1" applyProtection="1">
      <alignment horizontal="right"/>
      <protection/>
    </xf>
    <xf numFmtId="49" fontId="34" fillId="0" borderId="103" xfId="0" applyNumberFormat="1" applyFont="1" applyFill="1" applyBorder="1" applyAlignment="1" applyProtection="1">
      <alignment horizontal="right"/>
      <protection/>
    </xf>
    <xf numFmtId="49" fontId="21" fillId="0" borderId="104" xfId="0" applyNumberFormat="1" applyFont="1" applyFill="1" applyBorder="1" applyAlignment="1" applyProtection="1">
      <alignment horizontal="center"/>
      <protection/>
    </xf>
    <xf numFmtId="49" fontId="34" fillId="0" borderId="105" xfId="0" applyNumberFormat="1" applyFont="1" applyFill="1" applyBorder="1" applyAlignment="1" applyProtection="1">
      <alignment horizontal="right"/>
      <protection/>
    </xf>
    <xf numFmtId="49" fontId="32" fillId="0" borderId="106" xfId="0" applyNumberFormat="1" applyFont="1" applyFill="1" applyBorder="1" applyAlignment="1" applyProtection="1">
      <alignment horizontal="right"/>
      <protection/>
    </xf>
    <xf numFmtId="49" fontId="19" fillId="0" borderId="107" xfId="0" applyNumberFormat="1" applyFont="1" applyFill="1" applyBorder="1" applyAlignment="1" applyProtection="1">
      <alignment horizontal="right"/>
      <protection/>
    </xf>
    <xf numFmtId="49" fontId="26" fillId="0" borderId="106" xfId="0" applyNumberFormat="1" applyFont="1" applyFill="1" applyBorder="1" applyAlignment="1" applyProtection="1">
      <alignment horizontal="right"/>
      <protection/>
    </xf>
    <xf numFmtId="49" fontId="21" fillId="0" borderId="107" xfId="0" applyNumberFormat="1" applyFont="1" applyFill="1" applyBorder="1" applyAlignment="1" applyProtection="1">
      <alignment horizontal="right"/>
      <protection/>
    </xf>
    <xf numFmtId="49" fontId="34" fillId="0" borderId="107" xfId="0" applyNumberFormat="1" applyFont="1" applyFill="1" applyBorder="1" applyAlignment="1" applyProtection="1">
      <alignment horizontal="right"/>
      <protection/>
    </xf>
    <xf numFmtId="49" fontId="26" fillId="0" borderId="0" xfId="0" applyNumberFormat="1" applyFont="1" applyFill="1" applyBorder="1" applyAlignment="1" applyProtection="1">
      <alignment horizontal="right"/>
      <protection/>
    </xf>
    <xf numFmtId="49" fontId="32" fillId="0" borderId="104" xfId="0" applyNumberFormat="1" applyFont="1" applyFill="1" applyBorder="1" applyAlignment="1" applyProtection="1">
      <alignment horizontal="right"/>
      <protection/>
    </xf>
    <xf numFmtId="49" fontId="19" fillId="0" borderId="0" xfId="0" applyNumberFormat="1" applyFont="1" applyAlignment="1">
      <alignment horizontal="right"/>
    </xf>
    <xf numFmtId="49" fontId="34" fillId="0" borderId="72" xfId="0" applyNumberFormat="1" applyFont="1" applyBorder="1" applyAlignment="1" applyProtection="1">
      <alignment horizontal="right"/>
      <protection/>
    </xf>
    <xf numFmtId="49" fontId="21" fillId="0" borderId="108" xfId="0" applyNumberFormat="1" applyFont="1" applyBorder="1" applyAlignment="1" applyProtection="1">
      <alignment horizontal="center"/>
      <protection/>
    </xf>
    <xf numFmtId="49" fontId="34" fillId="0" borderId="109" xfId="0" applyNumberFormat="1" applyFont="1" applyBorder="1" applyAlignment="1" applyProtection="1">
      <alignment horizontal="right"/>
      <protection/>
    </xf>
    <xf numFmtId="49" fontId="32" fillId="0" borderId="110" xfId="0" applyNumberFormat="1" applyFont="1" applyBorder="1" applyAlignment="1" applyProtection="1">
      <alignment horizontal="right"/>
      <protection/>
    </xf>
    <xf numFmtId="49" fontId="19" fillId="0" borderId="94" xfId="0" applyNumberFormat="1" applyFont="1" applyBorder="1" applyAlignment="1" applyProtection="1">
      <alignment horizontal="right"/>
      <protection/>
    </xf>
    <xf numFmtId="49" fontId="26" fillId="0" borderId="110" xfId="0" applyNumberFormat="1" applyFont="1" applyBorder="1" applyAlignment="1" applyProtection="1">
      <alignment horizontal="right"/>
      <protection/>
    </xf>
    <xf numFmtId="49" fontId="21" fillId="0" borderId="94" xfId="0" applyNumberFormat="1" applyFont="1" applyBorder="1" applyAlignment="1" applyProtection="1">
      <alignment horizontal="right"/>
      <protection/>
    </xf>
    <xf numFmtId="49" fontId="34" fillId="0" borderId="94" xfId="0" applyNumberFormat="1" applyFont="1" applyBorder="1" applyAlignment="1" applyProtection="1">
      <alignment horizontal="right"/>
      <protection/>
    </xf>
    <xf numFmtId="49" fontId="26" fillId="0" borderId="93" xfId="0" applyNumberFormat="1" applyFont="1" applyBorder="1" applyAlignment="1" applyProtection="1">
      <alignment horizontal="right"/>
      <protection/>
    </xf>
    <xf numFmtId="49" fontId="32" fillId="0" borderId="108" xfId="0" applyNumberFormat="1" applyFont="1" applyBorder="1" applyAlignment="1" applyProtection="1">
      <alignment horizontal="right"/>
      <protection/>
    </xf>
    <xf numFmtId="49" fontId="0" fillId="0" borderId="107" xfId="0" applyNumberFormat="1" applyBorder="1" applyAlignment="1" applyProtection="1">
      <alignment horizontal="right"/>
      <protection/>
    </xf>
    <xf numFmtId="49" fontId="19" fillId="0" borderId="105" xfId="0" applyNumberFormat="1" applyFont="1" applyBorder="1" applyAlignment="1" applyProtection="1">
      <alignment horizontal="right"/>
      <protection/>
    </xf>
    <xf numFmtId="49" fontId="21" fillId="0" borderId="105" xfId="0" applyNumberFormat="1" applyFont="1" applyBorder="1" applyAlignment="1" applyProtection="1">
      <alignment horizontal="center"/>
      <protection/>
    </xf>
    <xf numFmtId="0" fontId="23" fillId="0" borderId="111" xfId="0" applyNumberFormat="1" applyFont="1" applyBorder="1" applyAlignment="1" applyProtection="1">
      <alignment horizontal="center"/>
      <protection/>
    </xf>
    <xf numFmtId="0" fontId="40" fillId="0" borderId="112" xfId="0" applyNumberFormat="1" applyFont="1" applyBorder="1" applyAlignment="1" applyProtection="1">
      <alignment horizontal="left"/>
      <protection/>
    </xf>
    <xf numFmtId="0" fontId="40" fillId="0" borderId="113" xfId="0" applyNumberFormat="1" applyFont="1" applyBorder="1" applyAlignment="1" applyProtection="1">
      <alignment horizontal="left"/>
      <protection/>
    </xf>
    <xf numFmtId="0" fontId="18" fillId="0" borderId="0" xfId="0" applyNumberFormat="1" applyFont="1" applyAlignment="1" applyProtection="1">
      <alignment vertical="center"/>
      <protection/>
    </xf>
    <xf numFmtId="0" fontId="24" fillId="0" borderId="0" xfId="0" applyNumberFormat="1" applyFont="1" applyBorder="1" applyAlignment="1" applyProtection="1">
      <alignment vertical="center"/>
      <protection/>
    </xf>
    <xf numFmtId="0" fontId="22" fillId="0" borderId="103" xfId="0" applyNumberFormat="1" applyFont="1" applyBorder="1" applyAlignment="1">
      <alignment horizontal="right" vertical="center"/>
    </xf>
    <xf numFmtId="49" fontId="34" fillId="0" borderId="103" xfId="0" applyNumberFormat="1" applyFont="1" applyBorder="1" applyAlignment="1">
      <alignment horizontal="right" vertical="center"/>
    </xf>
    <xf numFmtId="49" fontId="21" fillId="0" borderId="104" xfId="0" applyNumberFormat="1" applyFont="1" applyBorder="1" applyAlignment="1">
      <alignment horizontal="center" vertical="center"/>
    </xf>
    <xf numFmtId="49" fontId="34" fillId="0" borderId="105" xfId="0" applyNumberFormat="1" applyFont="1" applyBorder="1" applyAlignment="1">
      <alignment horizontal="right" vertical="center"/>
    </xf>
    <xf numFmtId="49" fontId="32" fillId="0" borderId="106" xfId="0" applyNumberFormat="1" applyFont="1" applyBorder="1" applyAlignment="1">
      <alignment horizontal="right" vertical="center"/>
    </xf>
    <xf numFmtId="49" fontId="19" fillId="0" borderId="107" xfId="0" applyNumberFormat="1" applyFont="1" applyBorder="1" applyAlignment="1">
      <alignment horizontal="right" vertical="center"/>
    </xf>
    <xf numFmtId="49" fontId="26" fillId="0" borderId="106" xfId="0" applyNumberFormat="1" applyFont="1" applyBorder="1" applyAlignment="1">
      <alignment horizontal="right" vertical="center"/>
    </xf>
    <xf numFmtId="49" fontId="21" fillId="0" borderId="107" xfId="0" applyNumberFormat="1" applyFont="1" applyBorder="1" applyAlignment="1">
      <alignment horizontal="right" vertical="center"/>
    </xf>
    <xf numFmtId="49" fontId="34" fillId="0" borderId="107" xfId="0" applyNumberFormat="1" applyFont="1" applyBorder="1" applyAlignment="1">
      <alignment horizontal="right" vertical="center"/>
    </xf>
    <xf numFmtId="49" fontId="26" fillId="0" borderId="0" xfId="0" applyNumberFormat="1" applyFont="1" applyBorder="1" applyAlignment="1">
      <alignment horizontal="right" vertical="center"/>
    </xf>
    <xf numFmtId="49" fontId="32" fillId="0" borderId="104" xfId="0" applyNumberFormat="1" applyFont="1" applyBorder="1" applyAlignment="1">
      <alignment horizontal="right" vertical="center"/>
    </xf>
    <xf numFmtId="0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vertical="center"/>
    </xf>
    <xf numFmtId="0" fontId="22" fillId="0" borderId="0" xfId="0" applyNumberFormat="1" applyFont="1" applyAlignment="1" applyProtection="1">
      <alignment vertical="center"/>
      <protection/>
    </xf>
    <xf numFmtId="0" fontId="40" fillId="0" borderId="0" xfId="0" applyNumberFormat="1" applyFont="1" applyBorder="1" applyAlignment="1" applyProtection="1">
      <alignment vertical="center"/>
      <protection/>
    </xf>
    <xf numFmtId="0" fontId="22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35" borderId="114" xfId="0" applyNumberFormat="1" applyFont="1" applyFill="1" applyBorder="1" applyAlignment="1">
      <alignment/>
    </xf>
    <xf numFmtId="0" fontId="23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 horizontal="right" vertical="center"/>
    </xf>
    <xf numFmtId="49" fontId="34" fillId="0" borderId="0" xfId="0" applyNumberFormat="1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right" vertical="center"/>
    </xf>
    <xf numFmtId="49" fontId="32" fillId="0" borderId="0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vertical="center"/>
    </xf>
    <xf numFmtId="1" fontId="22" fillId="0" borderId="100" xfId="0" applyNumberFormat="1" applyFont="1" applyBorder="1" applyAlignment="1">
      <alignment horizontal="right"/>
    </xf>
    <xf numFmtId="1" fontId="22" fillId="0" borderId="103" xfId="0" applyNumberFormat="1" applyFont="1" applyBorder="1" applyAlignment="1">
      <alignment horizontal="right" vertical="center"/>
    </xf>
    <xf numFmtId="1" fontId="22" fillId="0" borderId="103" xfId="0" applyNumberFormat="1" applyFont="1" applyBorder="1" applyAlignment="1">
      <alignment horizontal="right"/>
    </xf>
    <xf numFmtId="1" fontId="22" fillId="0" borderId="103" xfId="0" applyNumberFormat="1" applyFont="1" applyFill="1" applyBorder="1" applyAlignment="1">
      <alignment horizontal="right"/>
    </xf>
    <xf numFmtId="1" fontId="34" fillId="0" borderId="72" xfId="0" applyNumberFormat="1" applyFont="1" applyBorder="1" applyAlignment="1" applyProtection="1">
      <alignment horizontal="right"/>
      <protection/>
    </xf>
    <xf numFmtId="0" fontId="27" fillId="38" borderId="98" xfId="0" applyNumberFormat="1" applyFont="1" applyFill="1" applyBorder="1" applyAlignment="1">
      <alignment horizontal="center"/>
    </xf>
    <xf numFmtId="0" fontId="24" fillId="0" borderId="115" xfId="0" applyNumberFormat="1" applyFont="1" applyBorder="1" applyAlignment="1" applyProtection="1">
      <alignment horizontal="left"/>
      <protection/>
    </xf>
    <xf numFmtId="0" fontId="40" fillId="0" borderId="116" xfId="0" applyNumberFormat="1" applyFont="1" applyBorder="1" applyAlignment="1" applyProtection="1">
      <alignment horizontal="left"/>
      <protection/>
    </xf>
    <xf numFmtId="0" fontId="24" fillId="0" borderId="117" xfId="0" applyNumberFormat="1" applyFont="1" applyBorder="1" applyAlignment="1" applyProtection="1">
      <alignment horizontal="left"/>
      <protection/>
    </xf>
    <xf numFmtId="169" fontId="44" fillId="0" borderId="0" xfId="56" applyNumberFormat="1" applyFont="1" applyFill="1" applyBorder="1" applyAlignment="1">
      <alignment vertical="center"/>
      <protection/>
    </xf>
    <xf numFmtId="2" fontId="44" fillId="0" borderId="0" xfId="56" applyNumberFormat="1" applyFont="1" applyFill="1" applyBorder="1" applyAlignment="1">
      <alignment vertical="center"/>
      <protection/>
    </xf>
    <xf numFmtId="1" fontId="2" fillId="37" borderId="118" xfId="56" applyNumberFormat="1" applyFont="1" applyFill="1" applyBorder="1" applyAlignment="1" applyProtection="1">
      <alignment horizontal="right" vertical="center"/>
      <protection locked="0"/>
    </xf>
    <xf numFmtId="2" fontId="7" fillId="0" borderId="119" xfId="56" applyNumberFormat="1" applyFont="1" applyFill="1" applyBorder="1" applyAlignment="1" applyProtection="1">
      <alignment horizontal="right" vertical="center"/>
      <protection/>
    </xf>
    <xf numFmtId="2" fontId="11" fillId="0" borderId="64" xfId="56" applyNumberFormat="1" applyFont="1" applyFill="1" applyBorder="1" applyAlignment="1" applyProtection="1">
      <alignment horizontal="center" vertical="center"/>
      <protection/>
    </xf>
    <xf numFmtId="1" fontId="2" fillId="35" borderId="120" xfId="56" applyNumberFormat="1" applyFont="1" applyFill="1" applyBorder="1" applyAlignment="1" applyProtection="1">
      <alignment vertical="center"/>
      <protection/>
    </xf>
    <xf numFmtId="1" fontId="2" fillId="35" borderId="121" xfId="56" applyNumberFormat="1" applyFont="1" applyFill="1" applyBorder="1" applyAlignment="1" applyProtection="1">
      <alignment vertical="center"/>
      <protection/>
    </xf>
    <xf numFmtId="1" fontId="2" fillId="35" borderId="54" xfId="56" applyNumberFormat="1" applyFont="1" applyFill="1" applyBorder="1" applyAlignment="1" applyProtection="1">
      <alignment vertical="center"/>
      <protection/>
    </xf>
    <xf numFmtId="1" fontId="2" fillId="37" borderId="120" xfId="56" applyNumberFormat="1" applyFont="1" applyFill="1" applyBorder="1" applyAlignment="1" applyProtection="1">
      <alignment horizontal="right" vertical="center"/>
      <protection locked="0"/>
    </xf>
    <xf numFmtId="1" fontId="2" fillId="35" borderId="122" xfId="56" applyNumberFormat="1" applyFont="1" applyFill="1" applyBorder="1" applyAlignment="1" applyProtection="1">
      <alignment vertical="center"/>
      <protection/>
    </xf>
    <xf numFmtId="1" fontId="2" fillId="35" borderId="56" xfId="56" applyNumberFormat="1" applyFont="1" applyFill="1" applyBorder="1" applyAlignment="1" applyProtection="1">
      <alignment vertical="center"/>
      <protection/>
    </xf>
    <xf numFmtId="1" fontId="2" fillId="37" borderId="123" xfId="56" applyNumberFormat="1" applyFont="1" applyFill="1" applyBorder="1" applyAlignment="1" applyProtection="1">
      <alignment horizontal="right" vertical="center"/>
      <protection locked="0"/>
    </xf>
    <xf numFmtId="1" fontId="2" fillId="37" borderId="121" xfId="56" applyNumberFormat="1" applyFont="1" applyFill="1" applyBorder="1" applyAlignment="1" applyProtection="1">
      <alignment horizontal="right" vertical="center"/>
      <protection locked="0"/>
    </xf>
    <xf numFmtId="1" fontId="2" fillId="37" borderId="54" xfId="56" applyNumberFormat="1" applyFont="1" applyFill="1" applyBorder="1" applyAlignment="1" applyProtection="1">
      <alignment horizontal="right" vertical="center"/>
      <protection locked="0"/>
    </xf>
    <xf numFmtId="1" fontId="2" fillId="37" borderId="83" xfId="56" applyNumberFormat="1" applyFont="1" applyFill="1" applyBorder="1" applyAlignment="1" applyProtection="1">
      <alignment horizontal="right" vertical="center"/>
      <protection locked="0"/>
    </xf>
    <xf numFmtId="1" fontId="2" fillId="37" borderId="65" xfId="56" applyNumberFormat="1" applyFont="1" applyFill="1" applyBorder="1" applyAlignment="1" applyProtection="1">
      <alignment horizontal="right" vertical="center"/>
      <protection locked="0"/>
    </xf>
    <xf numFmtId="0" fontId="12" fillId="0" borderId="0" xfId="56" applyFont="1" applyFill="1" applyBorder="1" applyAlignment="1">
      <alignment horizontal="center" vertical="center"/>
      <protection/>
    </xf>
    <xf numFmtId="0" fontId="4" fillId="0" borderId="0" xfId="55" applyFont="1" applyFill="1" applyAlignment="1">
      <alignment horizontal="left"/>
      <protection/>
    </xf>
    <xf numFmtId="0" fontId="12" fillId="0" borderId="22" xfId="56" applyFont="1" applyFill="1" applyBorder="1" applyAlignment="1">
      <alignment horizontal="center" vertical="center"/>
      <protection/>
    </xf>
    <xf numFmtId="0" fontId="4" fillId="39" borderId="22" xfId="55" applyFont="1" applyFill="1" applyBorder="1">
      <alignment/>
      <protection/>
    </xf>
    <xf numFmtId="0" fontId="20" fillId="0" borderId="124" xfId="0" applyNumberFormat="1" applyFont="1" applyBorder="1" applyAlignment="1" applyProtection="1">
      <alignment horizontal="right"/>
      <protection/>
    </xf>
    <xf numFmtId="0" fontId="20" fillId="0" borderId="125" xfId="0" applyNumberFormat="1" applyFont="1" applyBorder="1" applyAlignment="1" applyProtection="1">
      <alignment horizontal="right"/>
      <protection/>
    </xf>
    <xf numFmtId="0" fontId="20" fillId="0" borderId="126" xfId="0" applyNumberFormat="1" applyFont="1" applyBorder="1" applyAlignment="1" applyProtection="1">
      <alignment horizontal="right"/>
      <protection/>
    </xf>
    <xf numFmtId="0" fontId="45" fillId="0" borderId="127" xfId="56" applyFont="1" applyFill="1" applyBorder="1" applyAlignment="1" applyProtection="1">
      <alignment horizontal="center" vertical="center" textRotation="90" wrapText="1"/>
      <protection/>
    </xf>
    <xf numFmtId="0" fontId="24" fillId="0" borderId="111" xfId="0" applyNumberFormat="1" applyFont="1" applyBorder="1" applyAlignment="1" applyProtection="1">
      <alignment horizontal="left"/>
      <protection/>
    </xf>
    <xf numFmtId="0" fontId="7" fillId="36" borderId="44" xfId="56" applyFont="1" applyFill="1" applyBorder="1" applyAlignment="1" applyProtection="1">
      <alignment horizontal="left" vertical="center"/>
      <protection locked="0"/>
    </xf>
    <xf numFmtId="0" fontId="2" fillId="36" borderId="44" xfId="56" applyFont="1" applyFill="1" applyBorder="1" applyAlignment="1" applyProtection="1">
      <alignment horizontal="right" vertical="center"/>
      <protection locked="0"/>
    </xf>
    <xf numFmtId="0" fontId="7" fillId="37" borderId="44" xfId="56" applyFont="1" applyFill="1" applyBorder="1" applyAlignment="1" applyProtection="1">
      <alignment horizontal="left" vertical="center"/>
      <protection locked="0"/>
    </xf>
    <xf numFmtId="0" fontId="2" fillId="40" borderId="44" xfId="56" applyFont="1" applyFill="1" applyBorder="1" applyAlignment="1" applyProtection="1">
      <alignment horizontal="right" vertical="center"/>
      <protection locked="0"/>
    </xf>
    <xf numFmtId="0" fontId="2" fillId="40" borderId="128" xfId="56" applyFont="1" applyFill="1" applyBorder="1" applyAlignment="1" applyProtection="1">
      <alignment horizontal="right" vertical="center"/>
      <protection locked="0"/>
    </xf>
    <xf numFmtId="0" fontId="7" fillId="37" borderId="128" xfId="56" applyFont="1" applyFill="1" applyBorder="1" applyAlignment="1" applyProtection="1">
      <alignment horizontal="left" vertical="center"/>
      <protection locked="0"/>
    </xf>
    <xf numFmtId="0" fontId="2" fillId="0" borderId="129" xfId="56" applyFont="1" applyFill="1" applyBorder="1" applyAlignment="1" applyProtection="1">
      <alignment vertical="center"/>
      <protection/>
    </xf>
    <xf numFmtId="0" fontId="2" fillId="0" borderId="130" xfId="56" applyFont="1" applyFill="1" applyBorder="1" applyAlignment="1" applyProtection="1">
      <alignment vertical="center"/>
      <protection/>
    </xf>
    <xf numFmtId="0" fontId="2" fillId="0" borderId="131" xfId="56" applyFont="1" applyFill="1" applyBorder="1" applyAlignment="1" applyProtection="1">
      <alignment vertical="center"/>
      <protection/>
    </xf>
    <xf numFmtId="0" fontId="2" fillId="37" borderId="128" xfId="56" applyFont="1" applyFill="1" applyBorder="1" applyAlignment="1" applyProtection="1">
      <alignment horizontal="center" vertical="center"/>
      <protection locked="0"/>
    </xf>
    <xf numFmtId="0" fontId="2" fillId="0" borderId="92" xfId="56" applyFont="1" applyFill="1" applyBorder="1" applyAlignment="1">
      <alignment horizontal="center" vertical="center"/>
      <protection/>
    </xf>
    <xf numFmtId="166" fontId="7" fillId="0" borderId="132" xfId="56" applyNumberFormat="1" applyFont="1" applyFill="1" applyBorder="1" applyAlignment="1">
      <alignment horizontal="center" vertical="center" textRotation="90"/>
      <protection/>
    </xf>
    <xf numFmtId="167" fontId="7" fillId="0" borderId="133" xfId="56" applyNumberFormat="1" applyFont="1" applyFill="1" applyBorder="1" applyAlignment="1">
      <alignment vertical="center"/>
      <protection/>
    </xf>
    <xf numFmtId="167" fontId="7" fillId="0" borderId="134" xfId="56" applyNumberFormat="1" applyFont="1" applyFill="1" applyBorder="1" applyAlignment="1">
      <alignment vertical="center"/>
      <protection/>
    </xf>
    <xf numFmtId="0" fontId="7" fillId="0" borderId="93" xfId="56" applyFont="1" applyFill="1" applyBorder="1" applyAlignment="1">
      <alignment horizontal="left" vertical="center"/>
      <protection/>
    </xf>
    <xf numFmtId="0" fontId="7" fillId="0" borderId="94" xfId="56" applyFont="1" applyFill="1" applyBorder="1" applyAlignment="1">
      <alignment horizontal="left" vertical="center"/>
      <protection/>
    </xf>
    <xf numFmtId="0" fontId="7" fillId="0" borderId="110" xfId="56" applyFont="1" applyFill="1" applyBorder="1" applyAlignment="1">
      <alignment horizontal="right" vertical="center"/>
      <protection/>
    </xf>
    <xf numFmtId="1" fontId="7" fillId="0" borderId="132" xfId="56" applyNumberFormat="1" applyFont="1" applyFill="1" applyBorder="1" applyAlignment="1">
      <alignment horizontal="center" vertical="center"/>
      <protection/>
    </xf>
    <xf numFmtId="0" fontId="7" fillId="0" borderId="132" xfId="56" applyFont="1" applyFill="1" applyBorder="1" applyAlignment="1">
      <alignment vertical="center"/>
      <protection/>
    </xf>
    <xf numFmtId="0" fontId="7" fillId="0" borderId="135" xfId="56" applyFont="1" applyFill="1" applyBorder="1" applyAlignment="1">
      <alignment vertical="center"/>
      <protection/>
    </xf>
    <xf numFmtId="0" fontId="7" fillId="0" borderId="136" xfId="56" applyFont="1" applyFill="1" applyBorder="1" applyAlignment="1">
      <alignment horizontal="left" vertical="center"/>
      <protection/>
    </xf>
    <xf numFmtId="0" fontId="7" fillId="0" borderId="137" xfId="56" applyFont="1" applyFill="1" applyBorder="1" applyAlignment="1">
      <alignment horizontal="center" vertical="center"/>
      <protection/>
    </xf>
    <xf numFmtId="0" fontId="11" fillId="0" borderId="138" xfId="56" applyFont="1" applyFill="1" applyBorder="1" applyAlignment="1">
      <alignment horizontal="left" vertical="center"/>
      <protection/>
    </xf>
    <xf numFmtId="2" fontId="11" fillId="0" borderId="139" xfId="56" applyNumberFormat="1" applyFont="1" applyFill="1" applyBorder="1" applyAlignment="1">
      <alignment horizontal="center" vertical="center"/>
      <protection/>
    </xf>
    <xf numFmtId="0" fontId="2" fillId="36" borderId="44" xfId="56" applyFont="1" applyFill="1" applyBorder="1" applyAlignment="1" applyProtection="1">
      <alignment horizontal="center" vertical="center"/>
      <protection locked="0"/>
    </xf>
    <xf numFmtId="0" fontId="2" fillId="37" borderId="44" xfId="56" applyFont="1" applyFill="1" applyBorder="1" applyAlignment="1" applyProtection="1">
      <alignment horizontal="center" vertical="center"/>
      <protection locked="0"/>
    </xf>
    <xf numFmtId="0" fontId="84" fillId="0" borderId="0" xfId="0" applyNumberFormat="1" applyFont="1" applyAlignment="1">
      <alignment/>
    </xf>
    <xf numFmtId="0" fontId="84" fillId="0" borderId="0" xfId="0" applyNumberFormat="1" applyFont="1" applyAlignment="1">
      <alignment vertical="center"/>
    </xf>
    <xf numFmtId="0" fontId="22" fillId="0" borderId="75" xfId="0" applyNumberFormat="1" applyFont="1" applyBorder="1" applyAlignment="1">
      <alignment horizontal="right"/>
    </xf>
    <xf numFmtId="49" fontId="34" fillId="0" borderId="140" xfId="0" applyNumberFormat="1" applyFont="1" applyBorder="1" applyAlignment="1" applyProtection="1">
      <alignment horizontal="right"/>
      <protection/>
    </xf>
    <xf numFmtId="49" fontId="21" fillId="0" borderId="140" xfId="0" applyNumberFormat="1" applyFont="1" applyBorder="1" applyAlignment="1" applyProtection="1">
      <alignment horizontal="center"/>
      <protection/>
    </xf>
    <xf numFmtId="49" fontId="32" fillId="0" borderId="141" xfId="0" applyNumberFormat="1" applyFont="1" applyBorder="1" applyAlignment="1" applyProtection="1">
      <alignment horizontal="right"/>
      <protection/>
    </xf>
    <xf numFmtId="49" fontId="19" fillId="0" borderId="142" xfId="0" applyNumberFormat="1" applyFont="1" applyBorder="1" applyAlignment="1" applyProtection="1">
      <alignment horizontal="right"/>
      <protection/>
    </xf>
    <xf numFmtId="49" fontId="26" fillId="0" borderId="141" xfId="0" applyNumberFormat="1" applyFont="1" applyBorder="1" applyAlignment="1" applyProtection="1">
      <alignment horizontal="right"/>
      <protection/>
    </xf>
    <xf numFmtId="49" fontId="21" fillId="0" borderId="142" xfId="0" applyNumberFormat="1" applyFont="1" applyBorder="1" applyAlignment="1" applyProtection="1">
      <alignment horizontal="right"/>
      <protection/>
    </xf>
    <xf numFmtId="1" fontId="22" fillId="0" borderId="75" xfId="0" applyNumberFormat="1" applyFont="1" applyBorder="1" applyAlignment="1">
      <alignment horizontal="right"/>
    </xf>
    <xf numFmtId="49" fontId="34" fillId="0" borderId="142" xfId="0" applyNumberFormat="1" applyFont="1" applyBorder="1" applyAlignment="1" applyProtection="1">
      <alignment horizontal="right"/>
      <protection/>
    </xf>
    <xf numFmtId="49" fontId="26" fillId="0" borderId="143" xfId="0" applyNumberFormat="1" applyFont="1" applyBorder="1" applyAlignment="1" applyProtection="1">
      <alignment horizontal="right"/>
      <protection/>
    </xf>
    <xf numFmtId="49" fontId="32" fillId="0" borderId="144" xfId="0" applyNumberFormat="1" applyFont="1" applyBorder="1" applyAlignment="1" applyProtection="1">
      <alignment horizontal="right"/>
      <protection/>
    </xf>
    <xf numFmtId="0" fontId="22" fillId="0" borderId="104" xfId="0" applyNumberFormat="1" applyFont="1" applyBorder="1" applyAlignment="1">
      <alignment horizontal="right"/>
    </xf>
    <xf numFmtId="0" fontId="18" fillId="0" borderId="145" xfId="0" applyNumberFormat="1" applyFont="1" applyBorder="1" applyAlignment="1">
      <alignment/>
    </xf>
    <xf numFmtId="49" fontId="20" fillId="0" borderId="124" xfId="0" applyNumberFormat="1" applyFont="1" applyBorder="1" applyAlignment="1" applyProtection="1">
      <alignment horizontal="right"/>
      <protection/>
    </xf>
    <xf numFmtId="49" fontId="20" fillId="0" borderId="125" xfId="0" applyNumberFormat="1" applyFont="1" applyBorder="1" applyAlignment="1" applyProtection="1">
      <alignment horizontal="right"/>
      <protection/>
    </xf>
    <xf numFmtId="49" fontId="20" fillId="0" borderId="126" xfId="0" applyNumberFormat="1" applyFont="1" applyBorder="1" applyAlignment="1" applyProtection="1">
      <alignment horizontal="right"/>
      <protection/>
    </xf>
    <xf numFmtId="0" fontId="18" fillId="0" borderId="0" xfId="0" applyNumberFormat="1" applyFont="1" applyFill="1" applyAlignment="1" applyProtection="1">
      <alignment/>
      <protection/>
    </xf>
    <xf numFmtId="0" fontId="23" fillId="0" borderId="111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Alignment="1">
      <alignment/>
    </xf>
    <xf numFmtId="0" fontId="27" fillId="0" borderId="107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34" fillId="0" borderId="140" xfId="0" applyNumberFormat="1" applyFont="1" applyFill="1" applyBorder="1" applyAlignment="1" applyProtection="1">
      <alignment horizontal="right"/>
      <protection/>
    </xf>
    <xf numFmtId="49" fontId="21" fillId="0" borderId="140" xfId="0" applyNumberFormat="1" applyFont="1" applyFill="1" applyBorder="1" applyAlignment="1" applyProtection="1">
      <alignment horizontal="center"/>
      <protection/>
    </xf>
    <xf numFmtId="49" fontId="32" fillId="0" borderId="141" xfId="0" applyNumberFormat="1" applyFont="1" applyFill="1" applyBorder="1" applyAlignment="1" applyProtection="1">
      <alignment horizontal="right"/>
      <protection/>
    </xf>
    <xf numFmtId="0" fontId="22" fillId="0" borderId="75" xfId="0" applyNumberFormat="1" applyFont="1" applyFill="1" applyBorder="1" applyAlignment="1">
      <alignment horizontal="right"/>
    </xf>
    <xf numFmtId="49" fontId="19" fillId="0" borderId="142" xfId="0" applyNumberFormat="1" applyFont="1" applyFill="1" applyBorder="1" applyAlignment="1" applyProtection="1">
      <alignment horizontal="right"/>
      <protection/>
    </xf>
    <xf numFmtId="49" fontId="26" fillId="0" borderId="141" xfId="0" applyNumberFormat="1" applyFont="1" applyFill="1" applyBorder="1" applyAlignment="1" applyProtection="1">
      <alignment horizontal="right"/>
      <protection/>
    </xf>
    <xf numFmtId="49" fontId="21" fillId="0" borderId="142" xfId="0" applyNumberFormat="1" applyFont="1" applyFill="1" applyBorder="1" applyAlignment="1" applyProtection="1">
      <alignment horizontal="right"/>
      <protection/>
    </xf>
    <xf numFmtId="1" fontId="22" fillId="0" borderId="75" xfId="0" applyNumberFormat="1" applyFont="1" applyFill="1" applyBorder="1" applyAlignment="1">
      <alignment horizontal="right"/>
    </xf>
    <xf numFmtId="49" fontId="34" fillId="0" borderId="142" xfId="0" applyNumberFormat="1" applyFont="1" applyFill="1" applyBorder="1" applyAlignment="1" applyProtection="1">
      <alignment horizontal="right"/>
      <protection/>
    </xf>
    <xf numFmtId="49" fontId="26" fillId="0" borderId="143" xfId="0" applyNumberFormat="1" applyFont="1" applyFill="1" applyBorder="1" applyAlignment="1" applyProtection="1">
      <alignment horizontal="right"/>
      <protection/>
    </xf>
    <xf numFmtId="49" fontId="32" fillId="0" borderId="144" xfId="0" applyNumberFormat="1" applyFont="1" applyFill="1" applyBorder="1" applyAlignment="1" applyProtection="1">
      <alignment horizontal="right"/>
      <protection/>
    </xf>
    <xf numFmtId="0" fontId="22" fillId="0" borderId="89" xfId="0" applyNumberFormat="1" applyFont="1" applyFill="1" applyBorder="1" applyAlignment="1">
      <alignment/>
    </xf>
    <xf numFmtId="0" fontId="84" fillId="0" borderId="0" xfId="0" applyNumberFormat="1" applyFont="1" applyFill="1" applyAlignment="1">
      <alignment/>
    </xf>
    <xf numFmtId="0" fontId="85" fillId="41" borderId="16" xfId="0" applyFont="1" applyFill="1" applyBorder="1" applyAlignment="1">
      <alignment horizontal="right"/>
    </xf>
    <xf numFmtId="0" fontId="8" fillId="0" borderId="13" xfId="56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0" fontId="8" fillId="0" borderId="14" xfId="56" applyFont="1" applyFill="1" applyBorder="1" applyAlignment="1">
      <alignment horizontal="center" vertical="center"/>
      <protection/>
    </xf>
    <xf numFmtId="0" fontId="9" fillId="35" borderId="0" xfId="56" applyFont="1" applyFill="1" applyBorder="1" applyAlignment="1" applyProtection="1">
      <alignment horizontal="left" vertical="center"/>
      <protection locked="0"/>
    </xf>
    <xf numFmtId="0" fontId="9" fillId="35" borderId="0" xfId="56" applyFont="1" applyFill="1" applyBorder="1" applyAlignment="1">
      <alignment horizontal="left" vertical="center"/>
      <protection/>
    </xf>
    <xf numFmtId="0" fontId="9" fillId="35" borderId="14" xfId="56" applyFont="1" applyFill="1" applyBorder="1" applyAlignment="1">
      <alignment horizontal="left" vertical="center"/>
      <protection/>
    </xf>
    <xf numFmtId="170" fontId="86" fillId="41" borderId="16" xfId="0" applyNumberFormat="1" applyFont="1" applyFill="1" applyBorder="1" applyAlignment="1">
      <alignment horizontal="center"/>
    </xf>
    <xf numFmtId="170" fontId="86" fillId="41" borderId="19" xfId="0" applyNumberFormat="1" applyFont="1" applyFill="1" applyBorder="1" applyAlignment="1">
      <alignment horizontal="center"/>
    </xf>
    <xf numFmtId="0" fontId="12" fillId="39" borderId="146" xfId="56" applyFont="1" applyFill="1" applyBorder="1" applyAlignment="1" applyProtection="1">
      <alignment horizontal="center" textRotation="90" wrapText="1"/>
      <protection locked="0"/>
    </xf>
    <xf numFmtId="0" fontId="12" fillId="39" borderId="34" xfId="56" applyFont="1" applyFill="1" applyBorder="1" applyAlignment="1" applyProtection="1">
      <alignment horizontal="center" textRotation="90" wrapText="1"/>
      <protection locked="0"/>
    </xf>
    <xf numFmtId="0" fontId="12" fillId="39" borderId="147" xfId="56" applyFont="1" applyFill="1" applyBorder="1" applyAlignment="1" applyProtection="1">
      <alignment horizontal="center" textRotation="90" wrapText="1"/>
      <protection locked="0"/>
    </xf>
    <xf numFmtId="0" fontId="7" fillId="0" borderId="0" xfId="56" applyFont="1" applyFill="1" applyBorder="1" applyAlignment="1">
      <alignment horizontal="center" vertical="center" wrapText="1"/>
      <protection/>
    </xf>
    <xf numFmtId="0" fontId="12" fillId="0" borderId="148" xfId="56" applyFont="1" applyFill="1" applyBorder="1" applyAlignment="1">
      <alignment horizontal="center" vertical="center"/>
      <protection/>
    </xf>
    <xf numFmtId="0" fontId="12" fillId="0" borderId="149" xfId="56" applyFont="1" applyFill="1" applyBorder="1" applyAlignment="1">
      <alignment horizontal="center" vertical="center"/>
      <protection/>
    </xf>
    <xf numFmtId="0" fontId="12" fillId="0" borderId="150" xfId="56" applyFont="1" applyFill="1" applyBorder="1" applyAlignment="1">
      <alignment horizontal="center" vertical="center"/>
      <protection/>
    </xf>
    <xf numFmtId="0" fontId="12" fillId="0" borderId="151" xfId="56" applyFont="1" applyFill="1" applyBorder="1" applyAlignment="1">
      <alignment horizontal="center" vertical="center"/>
      <protection/>
    </xf>
    <xf numFmtId="0" fontId="12" fillId="0" borderId="18" xfId="56" applyFont="1" applyFill="1" applyBorder="1" applyAlignment="1">
      <alignment horizontal="center" vertical="center"/>
      <protection/>
    </xf>
    <xf numFmtId="0" fontId="12" fillId="0" borderId="152" xfId="56" applyFont="1" applyFill="1" applyBorder="1" applyAlignment="1">
      <alignment horizontal="center" vertical="center"/>
      <protection/>
    </xf>
    <xf numFmtId="0" fontId="12" fillId="39" borderId="153" xfId="56" applyFont="1" applyFill="1" applyBorder="1" applyAlignment="1" applyProtection="1">
      <alignment horizontal="center" textRotation="90" wrapText="1"/>
      <protection locked="0"/>
    </xf>
    <xf numFmtId="0" fontId="12" fillId="39" borderId="154" xfId="56" applyFont="1" applyFill="1" applyBorder="1" applyAlignment="1" applyProtection="1">
      <alignment horizontal="center" textRotation="90" wrapText="1"/>
      <protection locked="0"/>
    </xf>
    <xf numFmtId="0" fontId="12" fillId="39" borderId="155" xfId="56" applyFont="1" applyFill="1" applyBorder="1" applyAlignment="1" applyProtection="1">
      <alignment horizontal="center" textRotation="90" wrapText="1"/>
      <protection locked="0"/>
    </xf>
    <xf numFmtId="169" fontId="7" fillId="0" borderId="0" xfId="55" applyNumberFormat="1" applyFont="1" applyFill="1" applyBorder="1" applyAlignment="1">
      <alignment horizontal="left"/>
      <protection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left" vertical="center"/>
    </xf>
    <xf numFmtId="49" fontId="43" fillId="0" borderId="0" xfId="0" applyNumberFormat="1" applyFont="1" applyFill="1" applyBorder="1" applyAlignment="1">
      <alignment horizontal="left" vertical="center"/>
    </xf>
    <xf numFmtId="0" fontId="12" fillId="0" borderId="0" xfId="56" applyFont="1" applyFill="1" applyBorder="1" applyAlignment="1">
      <alignment horizontal="center" vertical="center"/>
      <protection/>
    </xf>
    <xf numFmtId="0" fontId="12" fillId="0" borderId="146" xfId="56" applyFont="1" applyFill="1" applyBorder="1" applyAlignment="1">
      <alignment horizontal="center" vertical="center"/>
      <protection/>
    </xf>
    <xf numFmtId="0" fontId="12" fillId="0" borderId="60" xfId="56" applyFont="1" applyFill="1" applyBorder="1" applyAlignment="1">
      <alignment horizontal="center" vertical="center"/>
      <protection/>
    </xf>
    <xf numFmtId="0" fontId="12" fillId="0" borderId="156" xfId="56" applyFont="1" applyFill="1" applyBorder="1" applyAlignment="1">
      <alignment horizontal="center" vertical="center"/>
      <protection/>
    </xf>
    <xf numFmtId="1" fontId="7" fillId="0" borderId="80" xfId="56" applyNumberFormat="1" applyFont="1" applyFill="1" applyBorder="1" applyAlignment="1">
      <alignment horizontal="center" vertical="center"/>
      <protection/>
    </xf>
    <xf numFmtId="0" fontId="7" fillId="0" borderId="157" xfId="56" applyFont="1" applyFill="1" applyBorder="1" applyAlignment="1">
      <alignment horizontal="center" vertical="center"/>
      <protection/>
    </xf>
    <xf numFmtId="0" fontId="2" fillId="0" borderId="158" xfId="56" applyFont="1" applyFill="1" applyBorder="1" applyAlignment="1">
      <alignment horizontal="center" vertical="center"/>
      <protection/>
    </xf>
    <xf numFmtId="0" fontId="2" fillId="0" borderId="159" xfId="56" applyFont="1" applyFill="1" applyBorder="1" applyAlignment="1">
      <alignment horizontal="center" vertical="center"/>
      <protection/>
    </xf>
    <xf numFmtId="0" fontId="2" fillId="0" borderId="122" xfId="56" applyFont="1" applyFill="1" applyBorder="1" applyAlignment="1">
      <alignment horizontal="center" vertical="center"/>
      <protection/>
    </xf>
    <xf numFmtId="0" fontId="2" fillId="0" borderId="160" xfId="56" applyFont="1" applyFill="1" applyBorder="1" applyAlignment="1">
      <alignment horizontal="center" vertical="center"/>
      <protection/>
    </xf>
    <xf numFmtId="1" fontId="7" fillId="0" borderId="49" xfId="56" applyNumberFormat="1" applyFont="1" applyFill="1" applyBorder="1" applyAlignment="1">
      <alignment horizontal="center" vertical="center"/>
      <protection/>
    </xf>
    <xf numFmtId="0" fontId="7" fillId="0" borderId="161" xfId="56" applyFont="1" applyFill="1" applyBorder="1" applyAlignment="1">
      <alignment horizontal="center" vertical="center"/>
      <protection/>
    </xf>
    <xf numFmtId="1" fontId="7" fillId="0" borderId="52" xfId="56" applyNumberFormat="1" applyFont="1" applyFill="1" applyBorder="1" applyAlignment="1">
      <alignment horizontal="center" vertical="center"/>
      <protection/>
    </xf>
    <xf numFmtId="0" fontId="7" fillId="0" borderId="162" xfId="56" applyFont="1" applyFill="1" applyBorder="1" applyAlignment="1">
      <alignment horizontal="center" vertical="center"/>
      <protection/>
    </xf>
    <xf numFmtId="0" fontId="39" fillId="0" borderId="92" xfId="0" applyNumberFormat="1" applyFont="1" applyBorder="1" applyAlignment="1" applyProtection="1">
      <alignment horizontal="center" vertical="center"/>
      <protection/>
    </xf>
    <xf numFmtId="0" fontId="39" fillId="0" borderId="93" xfId="0" applyNumberFormat="1" applyFont="1" applyBorder="1" applyAlignment="1" applyProtection="1">
      <alignment horizontal="center" vertical="center"/>
      <protection/>
    </xf>
    <xf numFmtId="0" fontId="39" fillId="0" borderId="94" xfId="0" applyNumberFormat="1" applyFont="1" applyBorder="1" applyAlignment="1" applyProtection="1">
      <alignment horizontal="center" vertical="center"/>
      <protection/>
    </xf>
    <xf numFmtId="0" fontId="22" fillId="0" borderId="163" xfId="0" applyNumberFormat="1" applyFont="1" applyBorder="1" applyAlignment="1" applyProtection="1">
      <alignment horizontal="center"/>
      <protection/>
    </xf>
    <xf numFmtId="0" fontId="22" fillId="0" borderId="143" xfId="0" applyNumberFormat="1" applyFont="1" applyBorder="1" applyAlignment="1" applyProtection="1">
      <alignment horizontal="center"/>
      <protection/>
    </xf>
    <xf numFmtId="0" fontId="22" fillId="0" borderId="142" xfId="0" applyNumberFormat="1" applyFont="1" applyBorder="1" applyAlignment="1" applyProtection="1">
      <alignment horizontal="center"/>
      <protection/>
    </xf>
    <xf numFmtId="0" fontId="39" fillId="0" borderId="92" xfId="0" applyNumberFormat="1" applyFont="1" applyBorder="1" applyAlignment="1" applyProtection="1">
      <alignment horizontal="center" vertical="center"/>
      <protection/>
    </xf>
    <xf numFmtId="0" fontId="39" fillId="0" borderId="93" xfId="0" applyNumberFormat="1" applyFont="1" applyBorder="1" applyAlignment="1" applyProtection="1">
      <alignment horizontal="center" vertical="center"/>
      <protection/>
    </xf>
    <xf numFmtId="0" fontId="39" fillId="0" borderId="94" xfId="0" applyNumberFormat="1" applyFont="1" applyBorder="1" applyAlignment="1" applyProtection="1">
      <alignment horizontal="center" vertical="center"/>
      <protection/>
    </xf>
    <xf numFmtId="0" fontId="27" fillId="0" borderId="17" xfId="0" applyNumberFormat="1" applyFont="1" applyBorder="1" applyAlignment="1">
      <alignment horizontal="center"/>
    </xf>
    <xf numFmtId="0" fontId="27" fillId="0" borderId="164" xfId="0" applyNumberFormat="1" applyFont="1" applyBorder="1" applyAlignment="1">
      <alignment horizontal="center"/>
    </xf>
    <xf numFmtId="0" fontId="27" fillId="0" borderId="98" xfId="0" applyNumberFormat="1" applyFont="1" applyBorder="1" applyAlignment="1">
      <alignment horizontal="center"/>
    </xf>
    <xf numFmtId="0" fontId="87" fillId="0" borderId="0" xfId="0" applyFont="1" applyAlignment="1">
      <alignment horizontal="left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_Pomocnik wychowawcy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8375"/>
          <c:w val="0.9625"/>
          <c:h val="0.649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klasyfikacja!$B$11:$B$38</c:f>
              <c:numCache>
                <c:ptCount val="28"/>
              </c:numCache>
            </c:numRef>
          </c:cat>
          <c:val>
            <c:numRef>
              <c:f>klasyfikacja!$U$11:$U$38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49046354"/>
        <c:axId val="38764003"/>
      </c:barChart>
      <c:catAx>
        <c:axId val="49046354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764003"/>
        <c:crosses val="autoZero"/>
        <c:auto val="1"/>
        <c:lblOffset val="100"/>
        <c:tickLblSkip val="1"/>
        <c:noMultiLvlLbl val="0"/>
      </c:catAx>
      <c:valAx>
        <c:axId val="38764003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46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Średnie z zajęć edukacyjnych </a:t>
            </a:r>
          </a:p>
        </c:rich>
      </c:tx>
      <c:layout>
        <c:manualLayout>
          <c:xMode val="factor"/>
          <c:yMode val="factor"/>
          <c:x val="0.002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8175"/>
          <c:w val="0.94775"/>
          <c:h val="0.849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podsumowanie!$A$20:$A$36</c:f>
              <c:strCache>
                <c:ptCount val="17"/>
                <c:pt idx="0">
                  <c:v>Religia/Etyka</c:v>
                </c:pt>
                <c:pt idx="1">
                  <c:v>Język polski</c:v>
                </c:pt>
                <c:pt idx="2">
                  <c:v>Język niemiecki</c:v>
                </c:pt>
                <c:pt idx="3">
                  <c:v>Język angielski</c:v>
                </c:pt>
                <c:pt idx="4">
                  <c:v>Historia</c:v>
                </c:pt>
                <c:pt idx="5">
                  <c:v>Matematyka</c:v>
                </c:pt>
                <c:pt idx="6">
                  <c:v>Chemia</c:v>
                </c:pt>
                <c:pt idx="7">
                  <c:v>Geografia</c:v>
                </c:pt>
                <c:pt idx="8">
                  <c:v>Biologia/Przyroda</c:v>
                </c:pt>
                <c:pt idx="9">
                  <c:v>Fizyka</c:v>
                </c:pt>
                <c:pt idx="10">
                  <c:v>Plastyka</c:v>
                </c:pt>
                <c:pt idx="11">
                  <c:v>Muz./Zaj. artyst.</c:v>
                </c:pt>
                <c:pt idx="12">
                  <c:v>Technika</c:v>
                </c:pt>
                <c:pt idx="13">
                  <c:v>Informatyka</c:v>
                </c:pt>
                <c:pt idx="14">
                  <c:v>WOS</c:v>
                </c:pt>
                <c:pt idx="15">
                  <c:v>Wych. fizyczne</c:v>
                </c:pt>
                <c:pt idx="16">
                  <c:v>EDB</c:v>
                </c:pt>
              </c:strCache>
            </c:strRef>
          </c:cat>
          <c:val>
            <c:numRef>
              <c:f>podsumowanie!$J$20:$J$36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13331708"/>
        <c:axId val="52876509"/>
      </c:barChart>
      <c:catAx>
        <c:axId val="133317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76509"/>
        <c:crossesAt val="0"/>
        <c:auto val="1"/>
        <c:lblOffset val="100"/>
        <c:tickLblSkip val="1"/>
        <c:noMultiLvlLbl val="0"/>
      </c:catAx>
      <c:valAx>
        <c:axId val="52876509"/>
        <c:scaling>
          <c:orientation val="minMax"/>
          <c:max val="6.49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;;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13331708"/>
        <c:crossesAt val="1"/>
        <c:crossBetween val="between"/>
        <c:dispUnits/>
        <c:majorUnit val="0.5"/>
        <c:minorUnit val="0.5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</cdr:x>
      <cdr:y>0.0145</cdr:y>
    </cdr:from>
    <cdr:to>
      <cdr:x>0.656</cdr:x>
      <cdr:y>0.0915</cdr:y>
    </cdr:to>
    <cdr:sp>
      <cdr:nvSpPr>
        <cdr:cNvPr id="1" name="pole tekstowe 1"/>
        <cdr:cNvSpPr txBox="1">
          <a:spLocks noChangeArrowheads="1"/>
        </cdr:cNvSpPr>
      </cdr:nvSpPr>
      <cdr:spPr>
        <a:xfrm>
          <a:off x="3848100" y="85725"/>
          <a:ext cx="32480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ŚREDNIE UCZNIÓW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12</xdr:col>
      <xdr:colOff>771525</xdr:colOff>
      <xdr:row>33</xdr:row>
      <xdr:rowOff>104775</xdr:rowOff>
    </xdr:to>
    <xdr:graphicFrame>
      <xdr:nvGraphicFramePr>
        <xdr:cNvPr id="1" name="Wykres 2"/>
        <xdr:cNvGraphicFramePr/>
      </xdr:nvGraphicFramePr>
      <xdr:xfrm>
        <a:off x="0" y="85725"/>
        <a:ext cx="1082992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12</xdr:col>
      <xdr:colOff>695325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47625" y="38100"/>
        <a:ext cx="1070610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Szko&#322;a%20Waksmund\Oceny\klasyfikacja\Koniec%20roku%20szkolnego\Asystent%20wychowawcy%20uniwersal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Klasyfikacja"/>
      <sheetName val="Frekwencja"/>
      <sheetName val="Podsumowanie"/>
      <sheetName val="Kolejność"/>
      <sheetName val="Średnie uczniów"/>
      <sheetName val="Średnie z zajęć"/>
      <sheetName val="Wyniki ucznia"/>
      <sheetName val="Frekwencja cała klasa"/>
      <sheetName val="Pomoc"/>
    </sheetNames>
    <sheetDataSet>
      <sheetData sheetId="1">
        <row r="2">
          <cell r="H2" t="b">
            <v>1</v>
          </cell>
          <cell r="J2" t="b">
            <v>1</v>
          </cell>
          <cell r="L2" t="b">
            <v>1</v>
          </cell>
          <cell r="N2" t="b">
            <v>1</v>
          </cell>
          <cell r="P2" t="b">
            <v>1</v>
          </cell>
          <cell r="R2" t="b">
            <v>1</v>
          </cell>
          <cell r="T2" t="b">
            <v>1</v>
          </cell>
          <cell r="V2" t="b">
            <v>1</v>
          </cell>
          <cell r="X2" t="b">
            <v>1</v>
          </cell>
          <cell r="Z2" t="b">
            <v>1</v>
          </cell>
          <cell r="AB2" t="b">
            <v>1</v>
          </cell>
          <cell r="AD2" t="b">
            <v>1</v>
          </cell>
          <cell r="AF2" t="b">
            <v>1</v>
          </cell>
          <cell r="AI2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arnykruk.com.p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J19" sqref="J19"/>
    </sheetView>
  </sheetViews>
  <sheetFormatPr defaultColWidth="8.796875" defaultRowHeight="14.25"/>
  <cols>
    <col min="4" max="4" width="13.09765625" style="0" customWidth="1"/>
    <col min="5" max="5" width="30.8984375" style="0" customWidth="1"/>
  </cols>
  <sheetData>
    <row r="1" spans="1:19" ht="15" thickBot="1">
      <c r="A1" s="4"/>
      <c r="B1" s="4"/>
      <c r="C1" s="4"/>
      <c r="D1" s="4"/>
      <c r="E1" s="4"/>
      <c r="F1" s="4"/>
      <c r="G1" s="8" t="b">
        <v>1</v>
      </c>
      <c r="H1" s="8" t="b">
        <v>1</v>
      </c>
      <c r="I1" s="8" t="b">
        <v>1</v>
      </c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thickTop="1">
      <c r="A2" s="4"/>
      <c r="B2" s="10"/>
      <c r="C2" s="11"/>
      <c r="D2" s="11"/>
      <c r="E2" s="11"/>
      <c r="F2" s="12"/>
      <c r="G2" s="8" t="b">
        <v>0</v>
      </c>
      <c r="H2" s="8" t="b">
        <v>1</v>
      </c>
      <c r="I2" s="8"/>
      <c r="J2" s="5" t="b">
        <v>1</v>
      </c>
      <c r="K2" s="1"/>
      <c r="L2" s="1"/>
      <c r="M2" s="1"/>
      <c r="N2" s="1"/>
      <c r="O2" s="1"/>
      <c r="P2" s="1"/>
      <c r="Q2" s="1"/>
      <c r="R2" s="1"/>
      <c r="S2" s="1"/>
    </row>
    <row r="3" spans="1:19" ht="20.25">
      <c r="A3" s="4"/>
      <c r="B3" s="406" t="s">
        <v>66</v>
      </c>
      <c r="C3" s="407"/>
      <c r="D3" s="407"/>
      <c r="E3" s="407"/>
      <c r="F3" s="408"/>
      <c r="G3" s="8" t="b">
        <v>0</v>
      </c>
      <c r="H3" s="8" t="b">
        <v>1</v>
      </c>
      <c r="I3" s="8"/>
      <c r="J3" s="5"/>
      <c r="K3" s="1"/>
      <c r="L3" s="1"/>
      <c r="M3" s="1"/>
      <c r="N3" s="1"/>
      <c r="O3" s="1"/>
      <c r="P3" s="1"/>
      <c r="Q3" s="1"/>
      <c r="R3" s="1"/>
      <c r="S3" s="1"/>
    </row>
    <row r="4" spans="1:19" ht="14.25">
      <c r="A4" s="4"/>
      <c r="B4" s="13"/>
      <c r="C4" s="4"/>
      <c r="D4" s="4"/>
      <c r="E4" s="4"/>
      <c r="F4" s="14"/>
      <c r="G4" s="8" t="b">
        <v>1</v>
      </c>
      <c r="H4" s="8" t="b">
        <v>1</v>
      </c>
      <c r="I4" s="8"/>
      <c r="J4" s="5"/>
      <c r="K4" s="1"/>
      <c r="L4" s="1"/>
      <c r="M4" s="1"/>
      <c r="N4" s="1"/>
      <c r="O4" s="1"/>
      <c r="P4" s="1"/>
      <c r="Q4" s="1"/>
      <c r="R4" s="1"/>
      <c r="S4" s="1"/>
    </row>
    <row r="5" spans="1:19" ht="15.75" customHeight="1">
      <c r="A5" s="4"/>
      <c r="B5" s="22" t="s">
        <v>0</v>
      </c>
      <c r="C5" s="410" t="s">
        <v>1</v>
      </c>
      <c r="D5" s="410"/>
      <c r="E5" s="410"/>
      <c r="F5" s="411"/>
      <c r="G5" s="8" t="b">
        <v>1</v>
      </c>
      <c r="H5" s="8" t="b">
        <v>1</v>
      </c>
      <c r="I5" s="8"/>
      <c r="J5" s="5"/>
      <c r="K5" s="1"/>
      <c r="L5" s="1"/>
      <c r="M5" s="1"/>
      <c r="N5" s="1"/>
      <c r="O5" s="1"/>
      <c r="P5" s="1"/>
      <c r="Q5" s="1"/>
      <c r="R5" s="1"/>
      <c r="S5" s="1"/>
    </row>
    <row r="6" spans="1:19" ht="14.25">
      <c r="A6" s="4"/>
      <c r="B6" s="13"/>
      <c r="C6" s="4"/>
      <c r="D6" s="4"/>
      <c r="E6" s="4"/>
      <c r="F6" s="14"/>
      <c r="G6" s="8"/>
      <c r="H6" s="8" t="b">
        <v>0</v>
      </c>
      <c r="I6" s="8"/>
      <c r="J6" s="5"/>
      <c r="K6" s="1"/>
      <c r="L6" s="1"/>
      <c r="M6" s="1"/>
      <c r="N6" s="1"/>
      <c r="O6" s="1"/>
      <c r="P6" s="1"/>
      <c r="Q6" s="1"/>
      <c r="R6" s="1"/>
      <c r="S6" s="1"/>
    </row>
    <row r="7" spans="1:19" ht="15.75">
      <c r="A7" s="4"/>
      <c r="B7" s="13"/>
      <c r="C7" s="2" t="s">
        <v>2</v>
      </c>
      <c r="D7" s="87"/>
      <c r="E7" s="4"/>
      <c r="F7" s="14"/>
      <c r="G7" s="8"/>
      <c r="H7" s="8" t="b">
        <v>0</v>
      </c>
      <c r="I7" s="8"/>
      <c r="J7" s="5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4"/>
      <c r="B8" s="13"/>
      <c r="C8" s="4"/>
      <c r="D8" s="15"/>
      <c r="E8" s="4"/>
      <c r="F8" s="14"/>
      <c r="G8" s="16"/>
      <c r="H8" s="17"/>
      <c r="I8" s="7"/>
      <c r="J8" s="5"/>
      <c r="K8" s="1"/>
      <c r="L8" s="1"/>
      <c r="M8" s="1"/>
      <c r="N8" s="1"/>
      <c r="O8" s="1"/>
      <c r="P8" s="1"/>
      <c r="Q8" s="1"/>
      <c r="R8" s="1"/>
      <c r="S8" s="1"/>
    </row>
    <row r="9" spans="1:19" ht="15.75">
      <c r="A9" s="4"/>
      <c r="B9" s="13"/>
      <c r="C9" s="2" t="s">
        <v>3</v>
      </c>
      <c r="D9" s="409"/>
      <c r="E9" s="409"/>
      <c r="F9" s="14"/>
      <c r="G9" s="16"/>
      <c r="H9" s="17"/>
      <c r="I9" s="7"/>
      <c r="J9" s="5"/>
      <c r="K9" s="1"/>
      <c r="L9" s="1"/>
      <c r="M9" s="1"/>
      <c r="N9" s="1"/>
      <c r="O9" s="1"/>
      <c r="P9" s="1"/>
      <c r="Q9" s="1"/>
      <c r="R9" s="1"/>
      <c r="S9" s="1"/>
    </row>
    <row r="10" spans="1:19" ht="15.75">
      <c r="A10" s="4"/>
      <c r="B10" s="13"/>
      <c r="C10" s="2"/>
      <c r="D10" s="3"/>
      <c r="E10" s="4"/>
      <c r="F10" s="14"/>
      <c r="G10" s="16"/>
      <c r="H10" s="18" t="s">
        <v>4</v>
      </c>
      <c r="I10" s="7"/>
      <c r="J10" s="5"/>
      <c r="K10" s="1"/>
      <c r="L10" s="1"/>
      <c r="M10" s="1"/>
      <c r="N10" s="1"/>
      <c r="O10" s="1"/>
      <c r="P10" s="1"/>
      <c r="Q10" s="1"/>
      <c r="R10" s="1"/>
      <c r="S10" s="1"/>
    </row>
    <row r="11" spans="1:19" ht="15.75">
      <c r="A11" s="4"/>
      <c r="B11" s="13"/>
      <c r="C11" s="2" t="s">
        <v>5</v>
      </c>
      <c r="D11" s="88"/>
      <c r="E11" s="6"/>
      <c r="F11" s="14"/>
      <c r="G11" s="16"/>
      <c r="H11" s="19"/>
      <c r="I11" s="7"/>
      <c r="J11" s="5"/>
      <c r="K11" s="1"/>
      <c r="L11" s="1"/>
      <c r="M11" s="1"/>
      <c r="N11" s="1"/>
      <c r="O11" s="1"/>
      <c r="P11" s="1"/>
      <c r="Q11" s="1"/>
      <c r="R11" s="1"/>
      <c r="S11" s="9">
        <v>0</v>
      </c>
    </row>
    <row r="12" spans="1:19" ht="15.75">
      <c r="A12" s="4"/>
      <c r="B12" s="13"/>
      <c r="C12" s="2"/>
      <c r="D12" s="42"/>
      <c r="E12" s="6"/>
      <c r="F12" s="14"/>
      <c r="G12" s="16"/>
      <c r="H12" s="19"/>
      <c r="I12" s="7"/>
      <c r="J12" s="5"/>
      <c r="K12" s="1"/>
      <c r="L12" s="1"/>
      <c r="M12" s="1"/>
      <c r="N12" s="1"/>
      <c r="O12" s="1"/>
      <c r="P12" s="1"/>
      <c r="Q12" s="1"/>
      <c r="R12" s="1"/>
      <c r="S12" s="9"/>
    </row>
    <row r="13" spans="1:19" ht="15.75">
      <c r="A13" s="4"/>
      <c r="B13" s="13"/>
      <c r="C13" s="2" t="s">
        <v>53</v>
      </c>
      <c r="D13" s="89" t="s">
        <v>124</v>
      </c>
      <c r="E13" s="4"/>
      <c r="F13" s="14"/>
      <c r="G13" s="16"/>
      <c r="H13" s="19"/>
      <c r="I13" s="7"/>
      <c r="J13" s="5"/>
      <c r="K13" s="1"/>
      <c r="L13" s="1"/>
      <c r="M13" s="1"/>
      <c r="N13" s="1"/>
      <c r="O13" s="1"/>
      <c r="P13" s="1"/>
      <c r="Q13" s="1"/>
      <c r="R13" s="1"/>
      <c r="S13" s="1"/>
    </row>
    <row r="14" spans="1:19" ht="15.75">
      <c r="A14" s="4"/>
      <c r="B14" s="13"/>
      <c r="C14" s="2"/>
      <c r="D14" s="26"/>
      <c r="E14" s="4"/>
      <c r="F14" s="14"/>
      <c r="G14" s="16"/>
      <c r="H14" s="19"/>
      <c r="I14" s="7"/>
      <c r="J14" s="5"/>
      <c r="K14" s="1"/>
      <c r="L14" s="1"/>
      <c r="M14" s="1"/>
      <c r="N14" s="1"/>
      <c r="O14" s="1"/>
      <c r="P14" s="1"/>
      <c r="Q14" s="1"/>
      <c r="R14" s="1"/>
      <c r="S14" s="1"/>
    </row>
    <row r="15" spans="1:19" ht="15.75">
      <c r="A15" s="4"/>
      <c r="B15" s="13"/>
      <c r="C15" s="2" t="s">
        <v>54</v>
      </c>
      <c r="D15" s="90" t="s">
        <v>125</v>
      </c>
      <c r="E15" s="4"/>
      <c r="F15" s="14"/>
      <c r="G15" s="16"/>
      <c r="H15" s="19"/>
      <c r="I15" s="7"/>
      <c r="J15" s="5"/>
      <c r="K15" s="1"/>
      <c r="L15" s="1"/>
      <c r="M15" s="1"/>
      <c r="N15" s="1"/>
      <c r="O15" s="1"/>
      <c r="P15" s="1"/>
      <c r="Q15" s="1"/>
      <c r="R15" s="1"/>
      <c r="S15" s="1"/>
    </row>
    <row r="16" spans="1:19" ht="15" thickBot="1">
      <c r="A16" s="4"/>
      <c r="B16" s="43"/>
      <c r="C16" s="44"/>
      <c r="D16" s="44"/>
      <c r="E16" s="44"/>
      <c r="F16" s="20"/>
      <c r="G16" s="16"/>
      <c r="H16" s="19"/>
      <c r="I16" s="7"/>
      <c r="J16" s="5"/>
      <c r="K16" s="1"/>
      <c r="L16" s="1"/>
      <c r="M16" s="1"/>
      <c r="N16" s="1"/>
      <c r="O16" s="1"/>
      <c r="P16" s="1"/>
      <c r="Q16" s="1"/>
      <c r="R16" s="1"/>
      <c r="S16" s="1"/>
    </row>
    <row r="17" spans="1:19" ht="15" thickTop="1">
      <c r="A17" s="4"/>
      <c r="B17" s="4"/>
      <c r="C17" s="4"/>
      <c r="D17" s="4"/>
      <c r="E17" s="4"/>
      <c r="F17" s="4"/>
      <c r="G17" s="7"/>
      <c r="H17" s="7"/>
      <c r="I17" s="7"/>
      <c r="J17" s="5"/>
      <c r="K17" s="1"/>
      <c r="L17" s="1"/>
      <c r="M17" s="1"/>
      <c r="N17" s="1"/>
      <c r="O17" s="1"/>
      <c r="P17" s="1"/>
      <c r="Q17" s="1"/>
      <c r="R17" s="1"/>
      <c r="S17" s="1"/>
    </row>
    <row r="18" spans="1:19" ht="14.25">
      <c r="A18" s="4"/>
      <c r="B18" s="21"/>
      <c r="C18" s="4"/>
      <c r="D18" s="4"/>
      <c r="E18" s="4"/>
      <c r="F18" s="4"/>
      <c r="G18" s="7"/>
      <c r="H18" s="7"/>
      <c r="I18" s="7"/>
      <c r="J18" s="5"/>
      <c r="K18" s="1"/>
      <c r="L18" s="1"/>
      <c r="M18" s="1"/>
      <c r="N18" s="1"/>
      <c r="O18" s="1"/>
      <c r="P18" s="1"/>
      <c r="Q18" s="1"/>
      <c r="R18" s="1"/>
      <c r="S18" s="1"/>
    </row>
    <row r="19" spans="1:19" ht="14.25">
      <c r="A19" s="4"/>
      <c r="B19" s="4"/>
      <c r="C19" s="4"/>
      <c r="D19" s="4"/>
      <c r="E19" s="4"/>
      <c r="F19" s="4"/>
      <c r="G19" s="7"/>
      <c r="H19" s="7"/>
      <c r="I19" s="7"/>
      <c r="J19" s="5"/>
      <c r="K19" s="1"/>
      <c r="L19" s="1"/>
      <c r="M19" s="1"/>
      <c r="N19" s="1"/>
      <c r="O19" s="1"/>
      <c r="P19" s="1"/>
      <c r="Q19" s="1"/>
      <c r="R19" s="1"/>
      <c r="S19" s="1"/>
    </row>
    <row r="20" spans="1:10" ht="14.25">
      <c r="A20" s="4"/>
      <c r="B20" s="4"/>
      <c r="C20" s="4"/>
      <c r="D20" s="4"/>
      <c r="E20" s="4"/>
      <c r="F20" s="4"/>
      <c r="G20" s="7"/>
      <c r="H20" s="7"/>
      <c r="I20" s="7"/>
      <c r="J20" s="5"/>
    </row>
    <row r="21" spans="1:10" ht="14.25">
      <c r="A21" s="4"/>
      <c r="B21" s="4"/>
      <c r="C21" s="4"/>
      <c r="D21" s="4"/>
      <c r="E21" s="4"/>
      <c r="F21" s="4"/>
      <c r="G21" s="7"/>
      <c r="H21" s="7"/>
      <c r="I21" s="7"/>
      <c r="J21" s="5"/>
    </row>
    <row r="22" spans="1:10" ht="14.25">
      <c r="A22" s="4"/>
      <c r="B22" s="4"/>
      <c r="C22" s="4"/>
      <c r="D22" s="4"/>
      <c r="E22" s="4"/>
      <c r="F22" s="4"/>
      <c r="G22" s="7"/>
      <c r="H22" s="7"/>
      <c r="I22" s="7"/>
      <c r="J22" s="5"/>
    </row>
  </sheetData>
  <sheetProtection/>
  <mergeCells count="3">
    <mergeCell ref="B3:F3"/>
    <mergeCell ref="D9:E9"/>
    <mergeCell ref="C5:F5"/>
  </mergeCells>
  <hyperlinks>
    <hyperlink ref="H10" r:id="rId1" display="http://www.czarnykruk.com.pl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2"/>
  <sheetViews>
    <sheetView zoomScalePageLayoutView="0" workbookViewId="0" topLeftCell="A1">
      <selection activeCell="AN19" sqref="AN19"/>
    </sheetView>
  </sheetViews>
  <sheetFormatPr defaultColWidth="8.796875" defaultRowHeight="14.25"/>
  <cols>
    <col min="1" max="1" width="3.3984375" style="0" customWidth="1"/>
    <col min="2" max="2" width="26.19921875" style="0" customWidth="1"/>
    <col min="3" max="3" width="4" style="0" customWidth="1"/>
    <col min="4" max="20" width="2.8984375" style="0" customWidth="1"/>
    <col min="21" max="21" width="5.59765625" style="48" customWidth="1"/>
    <col min="22" max="23" width="3.19921875" style="48" customWidth="1"/>
    <col min="24" max="32" width="2.8984375" style="48" customWidth="1"/>
    <col min="33" max="33" width="3.09765625" style="48" customWidth="1"/>
    <col min="34" max="35" width="0" style="0" hidden="1" customWidth="1"/>
    <col min="36" max="37" width="0" style="48" hidden="1" customWidth="1"/>
    <col min="38" max="16384" width="9" style="48" customWidth="1"/>
  </cols>
  <sheetData>
    <row r="1" spans="3:20" s="47" customFormat="1" ht="12" customHeight="1">
      <c r="C1" s="60"/>
      <c r="D1" s="428" t="s">
        <v>52</v>
      </c>
      <c r="E1" s="428"/>
      <c r="F1" s="428"/>
      <c r="G1" s="428"/>
      <c r="H1" s="428"/>
      <c r="I1" s="429" t="str">
        <f>'dane klasy'!D13</f>
        <v>śródroczna</v>
      </c>
      <c r="J1" s="429"/>
      <c r="K1" s="429"/>
      <c r="L1" s="428" t="s">
        <v>55</v>
      </c>
      <c r="M1" s="428"/>
      <c r="N1" s="428"/>
      <c r="O1" s="428"/>
      <c r="P1" s="428"/>
      <c r="Q1" s="430" t="str">
        <f>'dane klasy'!D15</f>
        <v>2015/16</v>
      </c>
      <c r="R1" s="430"/>
      <c r="S1" s="430"/>
      <c r="T1" s="430"/>
    </row>
    <row r="2" spans="1:35" ht="11.25" customHeight="1">
      <c r="A2" s="431" t="s">
        <v>60</v>
      </c>
      <c r="B2" s="431"/>
      <c r="C2" s="432" t="s">
        <v>51</v>
      </c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4"/>
      <c r="U2" s="68" t="s">
        <v>0</v>
      </c>
      <c r="V2" s="92"/>
      <c r="AH2" s="48"/>
      <c r="AI2" s="48"/>
    </row>
    <row r="3" spans="1:35" ht="12" customHeight="1">
      <c r="A3" s="332"/>
      <c r="B3" s="333" t="s">
        <v>113</v>
      </c>
      <c r="C3" s="414" t="s">
        <v>26</v>
      </c>
      <c r="D3" s="414" t="s">
        <v>7</v>
      </c>
      <c r="E3" s="414" t="s">
        <v>8</v>
      </c>
      <c r="F3" s="414" t="s">
        <v>9</v>
      </c>
      <c r="G3" s="414" t="s">
        <v>86</v>
      </c>
      <c r="H3" s="414" t="s">
        <v>10</v>
      </c>
      <c r="I3" s="414" t="s">
        <v>11</v>
      </c>
      <c r="J3" s="414" t="s">
        <v>12</v>
      </c>
      <c r="K3" s="414" t="s">
        <v>13</v>
      </c>
      <c r="L3" s="414" t="s">
        <v>123</v>
      </c>
      <c r="M3" s="414" t="s">
        <v>14</v>
      </c>
      <c r="N3" s="414" t="s">
        <v>15</v>
      </c>
      <c r="O3" s="414" t="s">
        <v>120</v>
      </c>
      <c r="P3" s="414" t="s">
        <v>16</v>
      </c>
      <c r="Q3" s="414" t="s">
        <v>17</v>
      </c>
      <c r="R3" s="414" t="s">
        <v>18</v>
      </c>
      <c r="S3" s="414" t="s">
        <v>65</v>
      </c>
      <c r="T3" s="424" t="s">
        <v>119</v>
      </c>
      <c r="U3" s="52" t="str">
        <f>'dane klasy'!C5</f>
        <v>Zespół Szkoły Podstawowej i Gimnazjum w Waksmundzie</v>
      </c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49"/>
      <c r="AH3" s="48"/>
      <c r="AI3" s="48"/>
    </row>
    <row r="4" spans="1:35" ht="12" customHeight="1">
      <c r="A4" s="332"/>
      <c r="B4" s="333" t="s">
        <v>114</v>
      </c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 t="s">
        <v>18</v>
      </c>
      <c r="S4" s="415"/>
      <c r="T4" s="425"/>
      <c r="U4" s="4" t="s">
        <v>3</v>
      </c>
      <c r="V4" s="4"/>
      <c r="W4" s="24"/>
      <c r="X4" s="24"/>
      <c r="Y4" s="24">
        <f>'dane klasy'!D9</f>
        <v>0</v>
      </c>
      <c r="Z4" s="24"/>
      <c r="AA4" s="24"/>
      <c r="AB4" s="24"/>
      <c r="AC4" s="24"/>
      <c r="AD4" s="24"/>
      <c r="AE4" s="24"/>
      <c r="AF4" s="24"/>
      <c r="AG4" s="24"/>
      <c r="AH4" s="48"/>
      <c r="AI4" s="48"/>
    </row>
    <row r="5" spans="1:35" ht="12" customHeight="1">
      <c r="A5" s="332"/>
      <c r="B5" s="333" t="s">
        <v>115</v>
      </c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25"/>
      <c r="U5" s="4"/>
      <c r="V5" s="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48"/>
      <c r="AI5" s="48"/>
    </row>
    <row r="6" spans="1:35" ht="10.5" customHeight="1">
      <c r="A6" s="332"/>
      <c r="B6" s="333" t="s">
        <v>116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25"/>
      <c r="U6" s="53" t="s">
        <v>5</v>
      </c>
      <c r="V6" s="53"/>
      <c r="W6" s="427">
        <f>'dane klasy'!D11</f>
        <v>0</v>
      </c>
      <c r="X6" s="427"/>
      <c r="Y6" s="427"/>
      <c r="Z6" s="427"/>
      <c r="AC6" s="24"/>
      <c r="AD6" s="24"/>
      <c r="AE6" s="24"/>
      <c r="AF6" s="24"/>
      <c r="AG6" s="24"/>
      <c r="AH6" s="48"/>
      <c r="AI6" s="48"/>
    </row>
    <row r="7" spans="1:35" ht="11.25" customHeight="1">
      <c r="A7" s="332"/>
      <c r="B7" s="333" t="s">
        <v>117</v>
      </c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25"/>
      <c r="Z7" s="24"/>
      <c r="AA7" s="316"/>
      <c r="AB7" s="316"/>
      <c r="AC7" s="316"/>
      <c r="AD7" s="316"/>
      <c r="AE7" s="316"/>
      <c r="AF7" s="317"/>
      <c r="AG7" s="317"/>
      <c r="AH7" s="48"/>
      <c r="AI7" s="48"/>
    </row>
    <row r="8" spans="1:35" ht="18" customHeight="1" thickBot="1">
      <c r="A8" s="332"/>
      <c r="B8" s="333" t="s">
        <v>118</v>
      </c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25"/>
      <c r="U8" s="30"/>
      <c r="V8" s="30"/>
      <c r="W8" s="421" t="s">
        <v>50</v>
      </c>
      <c r="X8" s="422"/>
      <c r="Y8" s="423"/>
      <c r="Z8" s="41"/>
      <c r="AA8" s="30"/>
      <c r="AB8" s="30"/>
      <c r="AC8" s="30"/>
      <c r="AD8" s="30"/>
      <c r="AE8" s="30"/>
      <c r="AF8" s="30"/>
      <c r="AG8" s="30"/>
      <c r="AH8" s="48"/>
      <c r="AI8" s="48"/>
    </row>
    <row r="9" spans="1:35" ht="15" hidden="1" thickBot="1">
      <c r="A9" s="334"/>
      <c r="B9" s="334"/>
      <c r="C9" s="335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26"/>
      <c r="U9" s="50"/>
      <c r="V9" s="31"/>
      <c r="W9" s="418" t="s">
        <v>49</v>
      </c>
      <c r="X9" s="419"/>
      <c r="Y9" s="420"/>
      <c r="Z9" s="31"/>
      <c r="AA9" s="31"/>
      <c r="AB9" s="31"/>
      <c r="AC9" s="31"/>
      <c r="AD9" s="31"/>
      <c r="AE9" s="31"/>
      <c r="AF9" s="31"/>
      <c r="AG9" s="31"/>
      <c r="AH9" s="48"/>
      <c r="AI9" s="48"/>
    </row>
    <row r="10" spans="1:37" ht="26.25" customHeight="1">
      <c r="A10" s="80" t="s">
        <v>24</v>
      </c>
      <c r="B10" s="81" t="s">
        <v>25</v>
      </c>
      <c r="C10" s="82" t="s">
        <v>122</v>
      </c>
      <c r="D10" s="82" t="s">
        <v>122</v>
      </c>
      <c r="E10" s="82" t="s">
        <v>122</v>
      </c>
      <c r="F10" s="82" t="s">
        <v>122</v>
      </c>
      <c r="G10" s="82" t="s">
        <v>122</v>
      </c>
      <c r="H10" s="82" t="s">
        <v>122</v>
      </c>
      <c r="I10" s="82" t="s">
        <v>122</v>
      </c>
      <c r="J10" s="82" t="s">
        <v>122</v>
      </c>
      <c r="K10" s="82" t="s">
        <v>122</v>
      </c>
      <c r="L10" s="82" t="s">
        <v>122</v>
      </c>
      <c r="M10" s="82" t="s">
        <v>122</v>
      </c>
      <c r="N10" s="82" t="s">
        <v>122</v>
      </c>
      <c r="O10" s="82" t="s">
        <v>122</v>
      </c>
      <c r="P10" s="82" t="s">
        <v>122</v>
      </c>
      <c r="Q10" s="82" t="s">
        <v>122</v>
      </c>
      <c r="R10" s="82" t="s">
        <v>122</v>
      </c>
      <c r="S10" s="82" t="s">
        <v>122</v>
      </c>
      <c r="T10" s="82" t="s">
        <v>122</v>
      </c>
      <c r="U10" s="93" t="s">
        <v>121</v>
      </c>
      <c r="V10" s="339" t="s">
        <v>67</v>
      </c>
      <c r="W10" s="64" t="s">
        <v>28</v>
      </c>
      <c r="X10" s="54" t="s">
        <v>29</v>
      </c>
      <c r="Y10" s="65" t="s">
        <v>30</v>
      </c>
      <c r="Z10" s="62" t="s">
        <v>31</v>
      </c>
      <c r="AA10" s="55" t="s">
        <v>32</v>
      </c>
      <c r="AB10" s="56" t="s">
        <v>33</v>
      </c>
      <c r="AC10" s="56" t="s">
        <v>34</v>
      </c>
      <c r="AD10" s="56" t="s">
        <v>35</v>
      </c>
      <c r="AE10" s="56" t="s">
        <v>36</v>
      </c>
      <c r="AF10" s="56" t="s">
        <v>37</v>
      </c>
      <c r="AG10" s="57" t="s">
        <v>38</v>
      </c>
      <c r="AH10" s="51" t="s">
        <v>61</v>
      </c>
      <c r="AI10" s="51" t="s">
        <v>62</v>
      </c>
      <c r="AJ10" s="51" t="s">
        <v>63</v>
      </c>
      <c r="AK10" s="51" t="s">
        <v>64</v>
      </c>
    </row>
    <row r="11" spans="1:256" s="45" customFormat="1" ht="11.25" customHeight="1">
      <c r="A11" s="342">
        <v>1</v>
      </c>
      <c r="B11" s="341"/>
      <c r="C11" s="83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4" t="e">
        <f>AVERAGE(D11:T11)</f>
        <v>#DIV/0!</v>
      </c>
      <c r="V11" s="95" t="e">
        <f aca="true" t="shared" si="0" ref="V11:V25">IF(U11&gt;=4.75,"P","")</f>
        <v>#DIV/0!</v>
      </c>
      <c r="W11" s="321"/>
      <c r="X11" s="322"/>
      <c r="Y11" s="323"/>
      <c r="Z11" s="63">
        <f>COUNTIF($D11:$T11,"=6")</f>
        <v>0</v>
      </c>
      <c r="AA11" s="58">
        <f>COUNTIF($D11:$T11,"=5")</f>
        <v>0</v>
      </c>
      <c r="AB11" s="58">
        <f>COUNTIF($D11:$T11,"=4")</f>
        <v>0</v>
      </c>
      <c r="AC11" s="58">
        <f>COUNTIF($D11:$T11,"=3")</f>
        <v>0</v>
      </c>
      <c r="AD11" s="58">
        <f>COUNTIF($D11:$T11,"=2")</f>
        <v>0</v>
      </c>
      <c r="AE11" s="58">
        <f>COUNTIF($D11:$T11,"=1")</f>
        <v>0</v>
      </c>
      <c r="AF11" s="58">
        <f>COUNTIF($D11:$T11,"=zw")</f>
        <v>0</v>
      </c>
      <c r="AG11" s="59">
        <f>COUNTIF($D11:$T11,"=nk")</f>
        <v>0</v>
      </c>
      <c r="AH11">
        <f aca="true" t="shared" si="1" ref="AH11:AH32">COUNTIF(AE11,"&gt;0")</f>
        <v>0</v>
      </c>
      <c r="AI11">
        <f aca="true" t="shared" si="2" ref="AI11:AI32">COUNTIF(AE11,"=1")</f>
        <v>0</v>
      </c>
      <c r="AJ11">
        <f aca="true" t="shared" si="3" ref="AJ11:AJ32">COUNTIF(AE11,"=2")</f>
        <v>0</v>
      </c>
      <c r="AK11">
        <f aca="true" t="shared" si="4" ref="AK11:AK32">COUNTIF(AE11,"&gt;2")</f>
        <v>0</v>
      </c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1:256" s="46" customFormat="1" ht="11.25" customHeight="1">
      <c r="A12" s="344">
        <v>2</v>
      </c>
      <c r="B12" s="343"/>
      <c r="C12" s="85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94" t="e">
        <f aca="true" t="shared" si="5" ref="U12:U38">AVERAGE(D12:T12)</f>
        <v>#DIV/0!</v>
      </c>
      <c r="V12" s="95" t="e">
        <f t="shared" si="0"/>
        <v>#DIV/0!</v>
      </c>
      <c r="W12" s="324"/>
      <c r="X12" s="328"/>
      <c r="Y12" s="329"/>
      <c r="Z12" s="63">
        <f aca="true" t="shared" si="6" ref="Z12:Z38">COUNTIF($D12:$T12,"=6")</f>
        <v>0</v>
      </c>
      <c r="AA12" s="58">
        <f aca="true" t="shared" si="7" ref="AA12:AA38">COUNTIF($D12:$T12,"=5")</f>
        <v>0</v>
      </c>
      <c r="AB12" s="58">
        <f aca="true" t="shared" si="8" ref="AB12:AB38">COUNTIF($D12:$T12,"=4")</f>
        <v>0</v>
      </c>
      <c r="AC12" s="58">
        <f aca="true" t="shared" si="9" ref="AC12:AC38">COUNTIF($D12:$T12,"=3")</f>
        <v>0</v>
      </c>
      <c r="AD12" s="58">
        <f aca="true" t="shared" si="10" ref="AD12:AD38">COUNTIF($D12:$T12,"=2")</f>
        <v>0</v>
      </c>
      <c r="AE12" s="58">
        <f aca="true" t="shared" si="11" ref="AE12:AE38">COUNTIF($D12:$T12,"=1")</f>
        <v>0</v>
      </c>
      <c r="AF12" s="58">
        <f aca="true" t="shared" si="12" ref="AF12:AF38">COUNTIF($D12:$T12,"=zw")</f>
        <v>0</v>
      </c>
      <c r="AG12" s="59">
        <f aca="true" t="shared" si="13" ref="AG12:AG38">COUNTIF($D12:$T12,"=nk")</f>
        <v>0</v>
      </c>
      <c r="AH12">
        <f t="shared" si="1"/>
        <v>0</v>
      </c>
      <c r="AI12">
        <f t="shared" si="2"/>
        <v>0</v>
      </c>
      <c r="AJ12">
        <f t="shared" si="3"/>
        <v>0</v>
      </c>
      <c r="AK12">
        <f t="shared" si="4"/>
        <v>0</v>
      </c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1:256" s="45" customFormat="1" ht="11.25" customHeight="1">
      <c r="A13" s="342">
        <v>3</v>
      </c>
      <c r="B13" s="341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94" t="e">
        <f t="shared" si="5"/>
        <v>#DIV/0!</v>
      </c>
      <c r="V13" s="95" t="e">
        <f t="shared" si="0"/>
        <v>#DIV/0!</v>
      </c>
      <c r="W13" s="321"/>
      <c r="X13" s="322"/>
      <c r="Y13" s="323"/>
      <c r="Z13" s="63">
        <f t="shared" si="6"/>
        <v>0</v>
      </c>
      <c r="AA13" s="58">
        <f t="shared" si="7"/>
        <v>0</v>
      </c>
      <c r="AB13" s="58">
        <f t="shared" si="8"/>
        <v>0</v>
      </c>
      <c r="AC13" s="58">
        <f t="shared" si="9"/>
        <v>0</v>
      </c>
      <c r="AD13" s="58">
        <f t="shared" si="10"/>
        <v>0</v>
      </c>
      <c r="AE13" s="58">
        <f t="shared" si="11"/>
        <v>0</v>
      </c>
      <c r="AF13" s="58">
        <f t="shared" si="12"/>
        <v>0</v>
      </c>
      <c r="AG13" s="59">
        <f t="shared" si="13"/>
        <v>0</v>
      </c>
      <c r="AH13">
        <f t="shared" si="1"/>
        <v>0</v>
      </c>
      <c r="AI13">
        <f t="shared" si="2"/>
        <v>0</v>
      </c>
      <c r="AJ13">
        <f t="shared" si="3"/>
        <v>0</v>
      </c>
      <c r="AK13">
        <f t="shared" si="4"/>
        <v>0</v>
      </c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256" s="46" customFormat="1" ht="11.25" customHeight="1">
      <c r="A14" s="344">
        <v>4</v>
      </c>
      <c r="B14" s="343"/>
      <c r="C14" s="85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94" t="e">
        <f t="shared" si="5"/>
        <v>#DIV/0!</v>
      </c>
      <c r="V14" s="95" t="e">
        <f t="shared" si="0"/>
        <v>#DIV/0!</v>
      </c>
      <c r="W14" s="324"/>
      <c r="X14" s="328"/>
      <c r="Y14" s="329"/>
      <c r="Z14" s="63">
        <f t="shared" si="6"/>
        <v>0</v>
      </c>
      <c r="AA14" s="58">
        <f t="shared" si="7"/>
        <v>0</v>
      </c>
      <c r="AB14" s="58">
        <f t="shared" si="8"/>
        <v>0</v>
      </c>
      <c r="AC14" s="58">
        <f t="shared" si="9"/>
        <v>0</v>
      </c>
      <c r="AD14" s="58">
        <f t="shared" si="10"/>
        <v>0</v>
      </c>
      <c r="AE14" s="58">
        <f t="shared" si="11"/>
        <v>0</v>
      </c>
      <c r="AF14" s="58">
        <f t="shared" si="12"/>
        <v>0</v>
      </c>
      <c r="AG14" s="59">
        <f t="shared" si="13"/>
        <v>0</v>
      </c>
      <c r="AH14">
        <f t="shared" si="1"/>
        <v>0</v>
      </c>
      <c r="AI14">
        <f t="shared" si="2"/>
        <v>0</v>
      </c>
      <c r="AJ14">
        <f t="shared" si="3"/>
        <v>0</v>
      </c>
      <c r="AK14">
        <f t="shared" si="4"/>
        <v>0</v>
      </c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s="45" customFormat="1" ht="11.25" customHeight="1">
      <c r="A15" s="342">
        <v>5</v>
      </c>
      <c r="B15" s="341"/>
      <c r="C15" s="83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94" t="e">
        <f t="shared" si="5"/>
        <v>#DIV/0!</v>
      </c>
      <c r="V15" s="95" t="e">
        <f t="shared" si="0"/>
        <v>#DIV/0!</v>
      </c>
      <c r="W15" s="321"/>
      <c r="X15" s="322"/>
      <c r="Y15" s="323"/>
      <c r="Z15" s="63">
        <f t="shared" si="6"/>
        <v>0</v>
      </c>
      <c r="AA15" s="58">
        <f t="shared" si="7"/>
        <v>0</v>
      </c>
      <c r="AB15" s="58">
        <f t="shared" si="8"/>
        <v>0</v>
      </c>
      <c r="AC15" s="58">
        <f t="shared" si="9"/>
        <v>0</v>
      </c>
      <c r="AD15" s="58">
        <f t="shared" si="10"/>
        <v>0</v>
      </c>
      <c r="AE15" s="58">
        <f t="shared" si="11"/>
        <v>0</v>
      </c>
      <c r="AF15" s="58">
        <f t="shared" si="12"/>
        <v>0</v>
      </c>
      <c r="AG15" s="59">
        <f t="shared" si="13"/>
        <v>0</v>
      </c>
      <c r="AH15">
        <f t="shared" si="1"/>
        <v>0</v>
      </c>
      <c r="AI15">
        <f t="shared" si="2"/>
        <v>0</v>
      </c>
      <c r="AJ15">
        <f t="shared" si="3"/>
        <v>0</v>
      </c>
      <c r="AK15">
        <f t="shared" si="4"/>
        <v>0</v>
      </c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256" s="46" customFormat="1" ht="11.25" customHeight="1">
      <c r="A16" s="344">
        <v>6</v>
      </c>
      <c r="B16" s="343"/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94" t="e">
        <f t="shared" si="5"/>
        <v>#DIV/0!</v>
      </c>
      <c r="V16" s="95" t="e">
        <f t="shared" si="0"/>
        <v>#DIV/0!</v>
      </c>
      <c r="W16" s="324"/>
      <c r="X16" s="328"/>
      <c r="Y16" s="329"/>
      <c r="Z16" s="63">
        <f t="shared" si="6"/>
        <v>0</v>
      </c>
      <c r="AA16" s="58">
        <f t="shared" si="7"/>
        <v>0</v>
      </c>
      <c r="AB16" s="58">
        <f t="shared" si="8"/>
        <v>0</v>
      </c>
      <c r="AC16" s="58">
        <f t="shared" si="9"/>
        <v>0</v>
      </c>
      <c r="AD16" s="58">
        <f t="shared" si="10"/>
        <v>0</v>
      </c>
      <c r="AE16" s="58">
        <f t="shared" si="11"/>
        <v>0</v>
      </c>
      <c r="AF16" s="58">
        <f t="shared" si="12"/>
        <v>0</v>
      </c>
      <c r="AG16" s="59">
        <f t="shared" si="13"/>
        <v>0</v>
      </c>
      <c r="AH16">
        <f t="shared" si="1"/>
        <v>0</v>
      </c>
      <c r="AI16">
        <f t="shared" si="2"/>
        <v>0</v>
      </c>
      <c r="AJ16">
        <f t="shared" si="3"/>
        <v>0</v>
      </c>
      <c r="AK16">
        <f t="shared" si="4"/>
        <v>0</v>
      </c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56" s="45" customFormat="1" ht="11.25" customHeight="1">
      <c r="A17" s="342">
        <v>7</v>
      </c>
      <c r="B17" s="341"/>
      <c r="C17" s="83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94" t="e">
        <f t="shared" si="5"/>
        <v>#DIV/0!</v>
      </c>
      <c r="V17" s="95" t="e">
        <f t="shared" si="0"/>
        <v>#DIV/0!</v>
      </c>
      <c r="W17" s="321"/>
      <c r="X17" s="322"/>
      <c r="Y17" s="323"/>
      <c r="Z17" s="63">
        <f t="shared" si="6"/>
        <v>0</v>
      </c>
      <c r="AA17" s="58">
        <f t="shared" si="7"/>
        <v>0</v>
      </c>
      <c r="AB17" s="58">
        <f t="shared" si="8"/>
        <v>0</v>
      </c>
      <c r="AC17" s="58">
        <f t="shared" si="9"/>
        <v>0</v>
      </c>
      <c r="AD17" s="58">
        <f t="shared" si="10"/>
        <v>0</v>
      </c>
      <c r="AE17" s="58">
        <f t="shared" si="11"/>
        <v>0</v>
      </c>
      <c r="AF17" s="58">
        <f t="shared" si="12"/>
        <v>0</v>
      </c>
      <c r="AG17" s="59">
        <f t="shared" si="13"/>
        <v>0</v>
      </c>
      <c r="AH17">
        <f t="shared" si="1"/>
        <v>0</v>
      </c>
      <c r="AI17">
        <f t="shared" si="2"/>
        <v>0</v>
      </c>
      <c r="AJ17">
        <f t="shared" si="3"/>
        <v>0</v>
      </c>
      <c r="AK17">
        <f t="shared" si="4"/>
        <v>0</v>
      </c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s="46" customFormat="1" ht="11.25" customHeight="1">
      <c r="A18" s="344">
        <v>8</v>
      </c>
      <c r="B18" s="343"/>
      <c r="C18" s="85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94" t="e">
        <f t="shared" si="5"/>
        <v>#DIV/0!</v>
      </c>
      <c r="V18" s="95" t="e">
        <f t="shared" si="0"/>
        <v>#DIV/0!</v>
      </c>
      <c r="W18" s="324"/>
      <c r="X18" s="328"/>
      <c r="Y18" s="329"/>
      <c r="Z18" s="63">
        <f t="shared" si="6"/>
        <v>0</v>
      </c>
      <c r="AA18" s="58">
        <f t="shared" si="7"/>
        <v>0</v>
      </c>
      <c r="AB18" s="58">
        <f t="shared" si="8"/>
        <v>0</v>
      </c>
      <c r="AC18" s="58">
        <f t="shared" si="9"/>
        <v>0</v>
      </c>
      <c r="AD18" s="58">
        <f t="shared" si="10"/>
        <v>0</v>
      </c>
      <c r="AE18" s="58">
        <f t="shared" si="11"/>
        <v>0</v>
      </c>
      <c r="AF18" s="58">
        <f t="shared" si="12"/>
        <v>0</v>
      </c>
      <c r="AG18" s="59">
        <f t="shared" si="13"/>
        <v>0</v>
      </c>
      <c r="AH18">
        <f t="shared" si="1"/>
        <v>0</v>
      </c>
      <c r="AI18">
        <f t="shared" si="2"/>
        <v>0</v>
      </c>
      <c r="AJ18">
        <f t="shared" si="3"/>
        <v>0</v>
      </c>
      <c r="AK18">
        <f t="shared" si="4"/>
        <v>0</v>
      </c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s="45" customFormat="1" ht="11.25" customHeight="1">
      <c r="A19" s="342">
        <v>9</v>
      </c>
      <c r="B19" s="91"/>
      <c r="C19" s="83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94" t="e">
        <f t="shared" si="5"/>
        <v>#DIV/0!</v>
      </c>
      <c r="V19" s="95" t="e">
        <f t="shared" si="0"/>
        <v>#DIV/0!</v>
      </c>
      <c r="W19" s="325"/>
      <c r="X19" s="165"/>
      <c r="Y19" s="326"/>
      <c r="Z19" s="63">
        <f t="shared" si="6"/>
        <v>0</v>
      </c>
      <c r="AA19" s="58">
        <f t="shared" si="7"/>
        <v>0</v>
      </c>
      <c r="AB19" s="58">
        <f t="shared" si="8"/>
        <v>0</v>
      </c>
      <c r="AC19" s="58">
        <f t="shared" si="9"/>
        <v>0</v>
      </c>
      <c r="AD19" s="58">
        <f t="shared" si="10"/>
        <v>0</v>
      </c>
      <c r="AE19" s="58">
        <f t="shared" si="11"/>
        <v>0</v>
      </c>
      <c r="AF19" s="58">
        <f t="shared" si="12"/>
        <v>0</v>
      </c>
      <c r="AG19" s="59">
        <f t="shared" si="13"/>
        <v>0</v>
      </c>
      <c r="AH19">
        <f t="shared" si="1"/>
        <v>0</v>
      </c>
      <c r="AI19">
        <f t="shared" si="2"/>
        <v>0</v>
      </c>
      <c r="AJ19">
        <f t="shared" si="3"/>
        <v>0</v>
      </c>
      <c r="AK19">
        <f t="shared" si="4"/>
        <v>0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s="46" customFormat="1" ht="11.25" customHeight="1">
      <c r="A20" s="344">
        <v>10</v>
      </c>
      <c r="B20" s="343"/>
      <c r="C20" s="85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94" t="e">
        <f t="shared" si="5"/>
        <v>#DIV/0!</v>
      </c>
      <c r="V20" s="95" t="e">
        <f t="shared" si="0"/>
        <v>#DIV/0!</v>
      </c>
      <c r="W20" s="324"/>
      <c r="X20" s="328"/>
      <c r="Y20" s="329"/>
      <c r="Z20" s="63">
        <f t="shared" si="6"/>
        <v>0</v>
      </c>
      <c r="AA20" s="58">
        <f t="shared" si="7"/>
        <v>0</v>
      </c>
      <c r="AB20" s="58">
        <f t="shared" si="8"/>
        <v>0</v>
      </c>
      <c r="AC20" s="58">
        <f t="shared" si="9"/>
        <v>0</v>
      </c>
      <c r="AD20" s="58">
        <f t="shared" si="10"/>
        <v>0</v>
      </c>
      <c r="AE20" s="58">
        <f t="shared" si="11"/>
        <v>0</v>
      </c>
      <c r="AF20" s="58">
        <f t="shared" si="12"/>
        <v>0</v>
      </c>
      <c r="AG20" s="59">
        <f t="shared" si="13"/>
        <v>0</v>
      </c>
      <c r="AH20">
        <f t="shared" si="1"/>
        <v>0</v>
      </c>
      <c r="AI20">
        <f t="shared" si="2"/>
        <v>0</v>
      </c>
      <c r="AJ20">
        <f t="shared" si="3"/>
        <v>0</v>
      </c>
      <c r="AK20">
        <f t="shared" si="4"/>
        <v>0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s="45" customFormat="1" ht="11.25" customHeight="1">
      <c r="A21" s="342">
        <v>11</v>
      </c>
      <c r="B21" s="91"/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94" t="e">
        <f t="shared" si="5"/>
        <v>#DIV/0!</v>
      </c>
      <c r="V21" s="95" t="e">
        <f t="shared" si="0"/>
        <v>#DIV/0!</v>
      </c>
      <c r="W21" s="325"/>
      <c r="X21" s="165"/>
      <c r="Y21" s="326"/>
      <c r="Z21" s="63">
        <f t="shared" si="6"/>
        <v>0</v>
      </c>
      <c r="AA21" s="58">
        <f t="shared" si="7"/>
        <v>0</v>
      </c>
      <c r="AB21" s="58">
        <f t="shared" si="8"/>
        <v>0</v>
      </c>
      <c r="AC21" s="58">
        <f t="shared" si="9"/>
        <v>0</v>
      </c>
      <c r="AD21" s="58">
        <f t="shared" si="10"/>
        <v>0</v>
      </c>
      <c r="AE21" s="58">
        <f t="shared" si="11"/>
        <v>0</v>
      </c>
      <c r="AF21" s="58">
        <f t="shared" si="12"/>
        <v>0</v>
      </c>
      <c r="AG21" s="59">
        <f t="shared" si="13"/>
        <v>0</v>
      </c>
      <c r="AH21">
        <f t="shared" si="1"/>
        <v>0</v>
      </c>
      <c r="AI21">
        <f t="shared" si="2"/>
        <v>0</v>
      </c>
      <c r="AJ21">
        <f t="shared" si="3"/>
        <v>0</v>
      </c>
      <c r="AK21">
        <f t="shared" si="4"/>
        <v>0</v>
      </c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s="46" customFormat="1" ht="11.25" customHeight="1">
      <c r="A22" s="344">
        <v>12</v>
      </c>
      <c r="B22" s="343"/>
      <c r="C22" s="85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94" t="e">
        <f t="shared" si="5"/>
        <v>#DIV/0!</v>
      </c>
      <c r="V22" s="95" t="e">
        <f t="shared" si="0"/>
        <v>#DIV/0!</v>
      </c>
      <c r="W22" s="324"/>
      <c r="X22" s="328"/>
      <c r="Y22" s="329"/>
      <c r="Z22" s="63">
        <f t="shared" si="6"/>
        <v>0</v>
      </c>
      <c r="AA22" s="58">
        <f t="shared" si="7"/>
        <v>0</v>
      </c>
      <c r="AB22" s="58">
        <f t="shared" si="8"/>
        <v>0</v>
      </c>
      <c r="AC22" s="58">
        <f t="shared" si="9"/>
        <v>0</v>
      </c>
      <c r="AD22" s="58">
        <f t="shared" si="10"/>
        <v>0</v>
      </c>
      <c r="AE22" s="58">
        <f t="shared" si="11"/>
        <v>0</v>
      </c>
      <c r="AF22" s="58">
        <f t="shared" si="12"/>
        <v>0</v>
      </c>
      <c r="AG22" s="59">
        <f t="shared" si="13"/>
        <v>0</v>
      </c>
      <c r="AH22">
        <f t="shared" si="1"/>
        <v>0</v>
      </c>
      <c r="AI22">
        <f t="shared" si="2"/>
        <v>0</v>
      </c>
      <c r="AJ22">
        <f t="shared" si="3"/>
        <v>0</v>
      </c>
      <c r="AK22">
        <f t="shared" si="4"/>
        <v>0</v>
      </c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s="45" customFormat="1" ht="11.25" customHeight="1">
      <c r="A23" s="342">
        <v>13</v>
      </c>
      <c r="B23" s="91"/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94" t="e">
        <f t="shared" si="5"/>
        <v>#DIV/0!</v>
      </c>
      <c r="V23" s="95" t="e">
        <f t="shared" si="0"/>
        <v>#DIV/0!</v>
      </c>
      <c r="W23" s="325"/>
      <c r="X23" s="165"/>
      <c r="Y23" s="326"/>
      <c r="Z23" s="63">
        <f t="shared" si="6"/>
        <v>0</v>
      </c>
      <c r="AA23" s="58">
        <f t="shared" si="7"/>
        <v>0</v>
      </c>
      <c r="AB23" s="58">
        <f t="shared" si="8"/>
        <v>0</v>
      </c>
      <c r="AC23" s="58">
        <f t="shared" si="9"/>
        <v>0</v>
      </c>
      <c r="AD23" s="58">
        <f t="shared" si="10"/>
        <v>0</v>
      </c>
      <c r="AE23" s="58">
        <f t="shared" si="11"/>
        <v>0</v>
      </c>
      <c r="AF23" s="58">
        <f t="shared" si="12"/>
        <v>0</v>
      </c>
      <c r="AG23" s="59">
        <f t="shared" si="13"/>
        <v>0</v>
      </c>
      <c r="AH23">
        <f t="shared" si="1"/>
        <v>0</v>
      </c>
      <c r="AI23">
        <f t="shared" si="2"/>
        <v>0</v>
      </c>
      <c r="AJ23">
        <f t="shared" si="3"/>
        <v>0</v>
      </c>
      <c r="AK23">
        <f t="shared" si="4"/>
        <v>0</v>
      </c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s="46" customFormat="1" ht="11.25" customHeight="1">
      <c r="A24" s="344">
        <v>14</v>
      </c>
      <c r="B24" s="343"/>
      <c r="C24" s="85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94" t="e">
        <f t="shared" si="5"/>
        <v>#DIV/0!</v>
      </c>
      <c r="V24" s="95" t="e">
        <f t="shared" si="0"/>
        <v>#DIV/0!</v>
      </c>
      <c r="W24" s="324"/>
      <c r="X24" s="328"/>
      <c r="Y24" s="329"/>
      <c r="Z24" s="63">
        <f t="shared" si="6"/>
        <v>0</v>
      </c>
      <c r="AA24" s="58">
        <f t="shared" si="7"/>
        <v>0</v>
      </c>
      <c r="AB24" s="58">
        <f t="shared" si="8"/>
        <v>0</v>
      </c>
      <c r="AC24" s="58">
        <f t="shared" si="9"/>
        <v>0</v>
      </c>
      <c r="AD24" s="58">
        <f t="shared" si="10"/>
        <v>0</v>
      </c>
      <c r="AE24" s="58">
        <f t="shared" si="11"/>
        <v>0</v>
      </c>
      <c r="AF24" s="58">
        <f t="shared" si="12"/>
        <v>0</v>
      </c>
      <c r="AG24" s="59">
        <f t="shared" si="13"/>
        <v>0</v>
      </c>
      <c r="AH24">
        <f t="shared" si="1"/>
        <v>0</v>
      </c>
      <c r="AI24">
        <f t="shared" si="2"/>
        <v>0</v>
      </c>
      <c r="AJ24">
        <f t="shared" si="3"/>
        <v>0</v>
      </c>
      <c r="AK24">
        <f t="shared" si="4"/>
        <v>0</v>
      </c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1:256" s="45" customFormat="1" ht="11.25" customHeight="1">
      <c r="A25" s="342">
        <v>15</v>
      </c>
      <c r="B25" s="91"/>
      <c r="C25" s="83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94" t="e">
        <f t="shared" si="5"/>
        <v>#DIV/0!</v>
      </c>
      <c r="V25" s="95" t="e">
        <f t="shared" si="0"/>
        <v>#DIV/0!</v>
      </c>
      <c r="W25" s="325"/>
      <c r="X25" s="165"/>
      <c r="Y25" s="326"/>
      <c r="Z25" s="63">
        <f t="shared" si="6"/>
        <v>0</v>
      </c>
      <c r="AA25" s="58">
        <f t="shared" si="7"/>
        <v>0</v>
      </c>
      <c r="AB25" s="58">
        <f t="shared" si="8"/>
        <v>0</v>
      </c>
      <c r="AC25" s="58">
        <f t="shared" si="9"/>
        <v>0</v>
      </c>
      <c r="AD25" s="58">
        <f t="shared" si="10"/>
        <v>0</v>
      </c>
      <c r="AE25" s="58">
        <f t="shared" si="11"/>
        <v>0</v>
      </c>
      <c r="AF25" s="58">
        <f t="shared" si="12"/>
        <v>0</v>
      </c>
      <c r="AG25" s="59">
        <f t="shared" si="13"/>
        <v>0</v>
      </c>
      <c r="AH25">
        <f t="shared" si="1"/>
        <v>0</v>
      </c>
      <c r="AI25">
        <f t="shared" si="2"/>
        <v>0</v>
      </c>
      <c r="AJ25">
        <f t="shared" si="3"/>
        <v>0</v>
      </c>
      <c r="AK25">
        <f t="shared" si="4"/>
        <v>0</v>
      </c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s="46" customFormat="1" ht="11.25" customHeight="1">
      <c r="A26" s="344">
        <v>16</v>
      </c>
      <c r="B26" s="343"/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94" t="e">
        <f t="shared" si="5"/>
        <v>#DIV/0!</v>
      </c>
      <c r="V26" s="95" t="e">
        <f>IF(U26&gt;=4.75,"P","")</f>
        <v>#DIV/0!</v>
      </c>
      <c r="W26" s="324"/>
      <c r="X26" s="328"/>
      <c r="Y26" s="329"/>
      <c r="Z26" s="63">
        <f t="shared" si="6"/>
        <v>0</v>
      </c>
      <c r="AA26" s="58">
        <f t="shared" si="7"/>
        <v>0</v>
      </c>
      <c r="AB26" s="58">
        <f t="shared" si="8"/>
        <v>0</v>
      </c>
      <c r="AC26" s="58">
        <f t="shared" si="9"/>
        <v>0</v>
      </c>
      <c r="AD26" s="58">
        <f t="shared" si="10"/>
        <v>0</v>
      </c>
      <c r="AE26" s="58">
        <f t="shared" si="11"/>
        <v>0</v>
      </c>
      <c r="AF26" s="58">
        <f t="shared" si="12"/>
        <v>0</v>
      </c>
      <c r="AG26" s="59">
        <f t="shared" si="13"/>
        <v>0</v>
      </c>
      <c r="AH26">
        <f t="shared" si="1"/>
        <v>0</v>
      </c>
      <c r="AI26">
        <f t="shared" si="2"/>
        <v>0</v>
      </c>
      <c r="AJ26">
        <f t="shared" si="3"/>
        <v>0</v>
      </c>
      <c r="AK26">
        <f t="shared" si="4"/>
        <v>0</v>
      </c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s="45" customFormat="1" ht="11.25" customHeight="1">
      <c r="A27" s="342">
        <v>17</v>
      </c>
      <c r="B27" s="91"/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94" t="e">
        <f t="shared" si="5"/>
        <v>#DIV/0!</v>
      </c>
      <c r="V27" s="95" t="e">
        <f aca="true" t="shared" si="14" ref="V27:V38">IF(U27&gt;=4.75,"P","")</f>
        <v>#DIV/0!</v>
      </c>
      <c r="W27" s="325"/>
      <c r="X27" s="165"/>
      <c r="Y27" s="326"/>
      <c r="Z27" s="63">
        <f t="shared" si="6"/>
        <v>0</v>
      </c>
      <c r="AA27" s="58">
        <f t="shared" si="7"/>
        <v>0</v>
      </c>
      <c r="AB27" s="58">
        <f t="shared" si="8"/>
        <v>0</v>
      </c>
      <c r="AC27" s="58">
        <f t="shared" si="9"/>
        <v>0</v>
      </c>
      <c r="AD27" s="58">
        <f t="shared" si="10"/>
        <v>0</v>
      </c>
      <c r="AE27" s="58">
        <f t="shared" si="11"/>
        <v>0</v>
      </c>
      <c r="AF27" s="58">
        <f t="shared" si="12"/>
        <v>0</v>
      </c>
      <c r="AG27" s="59">
        <f t="shared" si="13"/>
        <v>0</v>
      </c>
      <c r="AH27">
        <f t="shared" si="1"/>
        <v>0</v>
      </c>
      <c r="AI27">
        <f t="shared" si="2"/>
        <v>0</v>
      </c>
      <c r="AJ27">
        <f t="shared" si="3"/>
        <v>0</v>
      </c>
      <c r="AK27">
        <f t="shared" si="4"/>
        <v>0</v>
      </c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1:256" s="46" customFormat="1" ht="11.25" customHeight="1">
      <c r="A28" s="344">
        <v>18</v>
      </c>
      <c r="B28" s="343"/>
      <c r="C28" s="85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94" t="e">
        <f t="shared" si="5"/>
        <v>#DIV/0!</v>
      </c>
      <c r="V28" s="95" t="e">
        <f t="shared" si="14"/>
        <v>#DIV/0!</v>
      </c>
      <c r="W28" s="324"/>
      <c r="X28" s="328"/>
      <c r="Y28" s="329"/>
      <c r="Z28" s="63">
        <f t="shared" si="6"/>
        <v>0</v>
      </c>
      <c r="AA28" s="58">
        <f t="shared" si="7"/>
        <v>0</v>
      </c>
      <c r="AB28" s="58">
        <f t="shared" si="8"/>
        <v>0</v>
      </c>
      <c r="AC28" s="58">
        <f t="shared" si="9"/>
        <v>0</v>
      </c>
      <c r="AD28" s="58">
        <f t="shared" si="10"/>
        <v>0</v>
      </c>
      <c r="AE28" s="58">
        <f t="shared" si="11"/>
        <v>0</v>
      </c>
      <c r="AF28" s="58">
        <f t="shared" si="12"/>
        <v>0</v>
      </c>
      <c r="AG28" s="59">
        <f t="shared" si="13"/>
        <v>0</v>
      </c>
      <c r="AH28">
        <f t="shared" si="1"/>
        <v>0</v>
      </c>
      <c r="AI28">
        <f t="shared" si="2"/>
        <v>0</v>
      </c>
      <c r="AJ28">
        <f t="shared" si="3"/>
        <v>0</v>
      </c>
      <c r="AK28">
        <f t="shared" si="4"/>
        <v>0</v>
      </c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s="45" customFormat="1" ht="11.25" customHeight="1">
      <c r="A29" s="342">
        <v>19</v>
      </c>
      <c r="B29" s="341"/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94" t="e">
        <f t="shared" si="5"/>
        <v>#DIV/0!</v>
      </c>
      <c r="V29" s="95" t="e">
        <f t="shared" si="14"/>
        <v>#DIV/0!</v>
      </c>
      <c r="W29" s="325"/>
      <c r="X29" s="165"/>
      <c r="Y29" s="326"/>
      <c r="Z29" s="63">
        <f t="shared" si="6"/>
        <v>0</v>
      </c>
      <c r="AA29" s="58">
        <f t="shared" si="7"/>
        <v>0</v>
      </c>
      <c r="AB29" s="58">
        <f t="shared" si="8"/>
        <v>0</v>
      </c>
      <c r="AC29" s="58">
        <f t="shared" si="9"/>
        <v>0</v>
      </c>
      <c r="AD29" s="58">
        <f t="shared" si="10"/>
        <v>0</v>
      </c>
      <c r="AE29" s="58">
        <f t="shared" si="11"/>
        <v>0</v>
      </c>
      <c r="AF29" s="58">
        <f t="shared" si="12"/>
        <v>0</v>
      </c>
      <c r="AG29" s="59">
        <f t="shared" si="13"/>
        <v>0</v>
      </c>
      <c r="AH29">
        <f t="shared" si="1"/>
        <v>0</v>
      </c>
      <c r="AI29">
        <f t="shared" si="2"/>
        <v>0</v>
      </c>
      <c r="AJ29">
        <f t="shared" si="3"/>
        <v>0</v>
      </c>
      <c r="AK29">
        <f t="shared" si="4"/>
        <v>0</v>
      </c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s="46" customFormat="1" ht="11.25" customHeight="1">
      <c r="A30" s="344">
        <v>20</v>
      </c>
      <c r="B30" s="343"/>
      <c r="C30" s="85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94" t="e">
        <f t="shared" si="5"/>
        <v>#DIV/0!</v>
      </c>
      <c r="V30" s="95" t="e">
        <f t="shared" si="14"/>
        <v>#DIV/0!</v>
      </c>
      <c r="W30" s="324"/>
      <c r="X30" s="328"/>
      <c r="Y30" s="329"/>
      <c r="Z30" s="63">
        <f t="shared" si="6"/>
        <v>0</v>
      </c>
      <c r="AA30" s="58">
        <f t="shared" si="7"/>
        <v>0</v>
      </c>
      <c r="AB30" s="58">
        <f t="shared" si="8"/>
        <v>0</v>
      </c>
      <c r="AC30" s="58">
        <f t="shared" si="9"/>
        <v>0</v>
      </c>
      <c r="AD30" s="58">
        <f t="shared" si="10"/>
        <v>0</v>
      </c>
      <c r="AE30" s="58">
        <f t="shared" si="11"/>
        <v>0</v>
      </c>
      <c r="AF30" s="58">
        <f t="shared" si="12"/>
        <v>0</v>
      </c>
      <c r="AG30" s="59">
        <f t="shared" si="13"/>
        <v>0</v>
      </c>
      <c r="AH30">
        <f t="shared" si="1"/>
        <v>0</v>
      </c>
      <c r="AI30">
        <f t="shared" si="2"/>
        <v>0</v>
      </c>
      <c r="AJ30">
        <f t="shared" si="3"/>
        <v>0</v>
      </c>
      <c r="AK30">
        <f t="shared" si="4"/>
        <v>0</v>
      </c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1:256" s="45" customFormat="1" ht="11.25" customHeight="1">
      <c r="A31" s="342">
        <v>21</v>
      </c>
      <c r="B31" s="341"/>
      <c r="C31" s="83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94" t="e">
        <f t="shared" si="5"/>
        <v>#DIV/0!</v>
      </c>
      <c r="V31" s="95" t="e">
        <f t="shared" si="14"/>
        <v>#DIV/0!</v>
      </c>
      <c r="W31" s="325"/>
      <c r="X31" s="165"/>
      <c r="Y31" s="326"/>
      <c r="Z31" s="63">
        <f t="shared" si="6"/>
        <v>0</v>
      </c>
      <c r="AA31" s="58">
        <f t="shared" si="7"/>
        <v>0</v>
      </c>
      <c r="AB31" s="58">
        <f t="shared" si="8"/>
        <v>0</v>
      </c>
      <c r="AC31" s="58">
        <f t="shared" si="9"/>
        <v>0</v>
      </c>
      <c r="AD31" s="58">
        <f t="shared" si="10"/>
        <v>0</v>
      </c>
      <c r="AE31" s="58">
        <f t="shared" si="11"/>
        <v>0</v>
      </c>
      <c r="AF31" s="58">
        <f t="shared" si="12"/>
        <v>0</v>
      </c>
      <c r="AG31" s="59">
        <f t="shared" si="13"/>
        <v>0</v>
      </c>
      <c r="AH31">
        <f t="shared" si="1"/>
        <v>0</v>
      </c>
      <c r="AI31">
        <f t="shared" si="2"/>
        <v>0</v>
      </c>
      <c r="AJ31">
        <f t="shared" si="3"/>
        <v>0</v>
      </c>
      <c r="AK31">
        <f t="shared" si="4"/>
        <v>0</v>
      </c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1:256" s="46" customFormat="1" ht="11.25" customHeight="1">
      <c r="A32" s="344">
        <v>22</v>
      </c>
      <c r="B32" s="343"/>
      <c r="C32" s="36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94" t="e">
        <f t="shared" si="5"/>
        <v>#DIV/0!</v>
      </c>
      <c r="V32" s="95" t="e">
        <f t="shared" si="14"/>
        <v>#DIV/0!</v>
      </c>
      <c r="W32" s="324"/>
      <c r="X32" s="328"/>
      <c r="Y32" s="329"/>
      <c r="Z32" s="63">
        <f t="shared" si="6"/>
        <v>0</v>
      </c>
      <c r="AA32" s="58">
        <f t="shared" si="7"/>
        <v>0</v>
      </c>
      <c r="AB32" s="58">
        <f t="shared" si="8"/>
        <v>0</v>
      </c>
      <c r="AC32" s="58">
        <f t="shared" si="9"/>
        <v>0</v>
      </c>
      <c r="AD32" s="58">
        <f t="shared" si="10"/>
        <v>0</v>
      </c>
      <c r="AE32" s="58">
        <f t="shared" si="11"/>
        <v>0</v>
      </c>
      <c r="AF32" s="58">
        <f t="shared" si="12"/>
        <v>0</v>
      </c>
      <c r="AG32" s="59">
        <f t="shared" si="13"/>
        <v>0</v>
      </c>
      <c r="AH32">
        <f t="shared" si="1"/>
        <v>0</v>
      </c>
      <c r="AI32">
        <f t="shared" si="2"/>
        <v>0</v>
      </c>
      <c r="AJ32">
        <f t="shared" si="3"/>
        <v>0</v>
      </c>
      <c r="AK32">
        <f t="shared" si="4"/>
        <v>0</v>
      </c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256" s="46" customFormat="1" ht="11.25" customHeight="1">
      <c r="A33" s="342">
        <v>23</v>
      </c>
      <c r="B33" s="341"/>
      <c r="C33" s="83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94" t="e">
        <f>AVERAGE(D33:T33)</f>
        <v>#DIV/0!</v>
      </c>
      <c r="V33" s="95" t="e">
        <f>IF(U33&gt;=4.75,"P","")</f>
        <v>#DIV/0!</v>
      </c>
      <c r="W33" s="321"/>
      <c r="X33" s="322"/>
      <c r="Y33" s="323"/>
      <c r="Z33" s="63">
        <f t="shared" si="6"/>
        <v>0</v>
      </c>
      <c r="AA33" s="58">
        <f t="shared" si="7"/>
        <v>0</v>
      </c>
      <c r="AB33" s="58">
        <f t="shared" si="8"/>
        <v>0</v>
      </c>
      <c r="AC33" s="58">
        <f t="shared" si="9"/>
        <v>0</v>
      </c>
      <c r="AD33" s="58">
        <f t="shared" si="10"/>
        <v>0</v>
      </c>
      <c r="AE33" s="58">
        <f t="shared" si="11"/>
        <v>0</v>
      </c>
      <c r="AF33" s="58">
        <f t="shared" si="12"/>
        <v>0</v>
      </c>
      <c r="AG33" s="59">
        <f t="shared" si="13"/>
        <v>0</v>
      </c>
      <c r="AH33"/>
      <c r="AI33"/>
      <c r="AJ33"/>
      <c r="AK33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s="46" customFormat="1" ht="11.25" customHeight="1">
      <c r="A34" s="344">
        <v>24</v>
      </c>
      <c r="B34" s="343"/>
      <c r="C34" s="85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94" t="e">
        <f>AVERAGE(D34:T34)</f>
        <v>#DIV/0!</v>
      </c>
      <c r="V34" s="95" t="e">
        <f>IF(U34&gt;=4.75,"P","")</f>
        <v>#DIV/0!</v>
      </c>
      <c r="W34" s="324"/>
      <c r="X34" s="328"/>
      <c r="Y34" s="329"/>
      <c r="Z34" s="63">
        <f t="shared" si="6"/>
        <v>0</v>
      </c>
      <c r="AA34" s="58">
        <f t="shared" si="7"/>
        <v>0</v>
      </c>
      <c r="AB34" s="58">
        <f t="shared" si="8"/>
        <v>0</v>
      </c>
      <c r="AC34" s="58">
        <f t="shared" si="9"/>
        <v>0</v>
      </c>
      <c r="AD34" s="58">
        <f t="shared" si="10"/>
        <v>0</v>
      </c>
      <c r="AE34" s="58">
        <f t="shared" si="11"/>
        <v>0</v>
      </c>
      <c r="AF34" s="58">
        <f t="shared" si="12"/>
        <v>0</v>
      </c>
      <c r="AG34" s="59">
        <f t="shared" si="13"/>
        <v>0</v>
      </c>
      <c r="AH34"/>
      <c r="AI34"/>
      <c r="AJ34"/>
      <c r="AK34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s="46" customFormat="1" ht="11.25" customHeight="1">
      <c r="A35" s="342">
        <v>25</v>
      </c>
      <c r="B35" s="341"/>
      <c r="C35" s="365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94" t="e">
        <f t="shared" si="5"/>
        <v>#DIV/0!</v>
      </c>
      <c r="V35" s="95" t="e">
        <f t="shared" si="14"/>
        <v>#DIV/0!</v>
      </c>
      <c r="W35" s="321"/>
      <c r="X35" s="322"/>
      <c r="Y35" s="323"/>
      <c r="Z35" s="63">
        <f t="shared" si="6"/>
        <v>0</v>
      </c>
      <c r="AA35" s="58">
        <f t="shared" si="7"/>
        <v>0</v>
      </c>
      <c r="AB35" s="58">
        <f t="shared" si="8"/>
        <v>0</v>
      </c>
      <c r="AC35" s="58">
        <f t="shared" si="9"/>
        <v>0</v>
      </c>
      <c r="AD35" s="58">
        <f t="shared" si="10"/>
        <v>0</v>
      </c>
      <c r="AE35" s="58">
        <f t="shared" si="11"/>
        <v>0</v>
      </c>
      <c r="AF35" s="58">
        <f t="shared" si="12"/>
        <v>0</v>
      </c>
      <c r="AG35" s="59">
        <f t="shared" si="13"/>
        <v>0</v>
      </c>
      <c r="AH35">
        <f>COUNTIF(AE35,"&gt;0")</f>
        <v>0</v>
      </c>
      <c r="AI35">
        <f>COUNTIF(AE35,"=1")</f>
        <v>0</v>
      </c>
      <c r="AJ35">
        <f>COUNTIF(AE35,"=2")</f>
        <v>0</v>
      </c>
      <c r="AK35">
        <f>COUNTIF(AE35,"&gt;2")</f>
        <v>0</v>
      </c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s="46" customFormat="1" ht="11.25" customHeight="1">
      <c r="A36" s="344">
        <v>26</v>
      </c>
      <c r="B36" s="343"/>
      <c r="C36" s="36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94" t="e">
        <f>AVERAGE(D36:T36)</f>
        <v>#DIV/0!</v>
      </c>
      <c r="V36" s="95" t="e">
        <f>IF(U36&gt;=4.75,"P","")</f>
        <v>#DIV/0!</v>
      </c>
      <c r="W36" s="324"/>
      <c r="X36" s="328"/>
      <c r="Y36" s="329"/>
      <c r="Z36" s="63">
        <f t="shared" si="6"/>
        <v>0</v>
      </c>
      <c r="AA36" s="58">
        <f t="shared" si="7"/>
        <v>0</v>
      </c>
      <c r="AB36" s="58">
        <f t="shared" si="8"/>
        <v>0</v>
      </c>
      <c r="AC36" s="58">
        <f t="shared" si="9"/>
        <v>0</v>
      </c>
      <c r="AD36" s="58">
        <f t="shared" si="10"/>
        <v>0</v>
      </c>
      <c r="AE36" s="58">
        <f t="shared" si="11"/>
        <v>0</v>
      </c>
      <c r="AF36" s="58">
        <f t="shared" si="12"/>
        <v>0</v>
      </c>
      <c r="AG36" s="59">
        <f t="shared" si="13"/>
        <v>0</v>
      </c>
      <c r="AH36">
        <f>COUNTIF(AE36,"&gt;0")</f>
        <v>0</v>
      </c>
      <c r="AI36">
        <f>COUNTIF(AE36,"=1")</f>
        <v>0</v>
      </c>
      <c r="AJ36">
        <f>COUNTIF(AE36,"=2")</f>
        <v>0</v>
      </c>
      <c r="AK36">
        <f>COUNTIF(AE36,"&gt;2")</f>
        <v>0</v>
      </c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s="46" customFormat="1" ht="11.25" customHeight="1">
      <c r="A37" s="342">
        <v>27</v>
      </c>
      <c r="B37" s="341"/>
      <c r="C37" s="365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94" t="e">
        <f>AVERAGE(D37:T37)</f>
        <v>#DIV/0!</v>
      </c>
      <c r="V37" s="95" t="e">
        <f>IF(U37&gt;=4.75,"P","")</f>
        <v>#DIV/0!</v>
      </c>
      <c r="W37" s="321"/>
      <c r="X37" s="322"/>
      <c r="Y37" s="323"/>
      <c r="Z37" s="63">
        <f t="shared" si="6"/>
        <v>0</v>
      </c>
      <c r="AA37" s="58">
        <f t="shared" si="7"/>
        <v>0</v>
      </c>
      <c r="AB37" s="58">
        <f t="shared" si="8"/>
        <v>0</v>
      </c>
      <c r="AC37" s="58">
        <f t="shared" si="9"/>
        <v>0</v>
      </c>
      <c r="AD37" s="58">
        <f t="shared" si="10"/>
        <v>0</v>
      </c>
      <c r="AE37" s="58">
        <f t="shared" si="11"/>
        <v>0</v>
      </c>
      <c r="AF37" s="58">
        <f t="shared" si="12"/>
        <v>0</v>
      </c>
      <c r="AG37" s="59">
        <f t="shared" si="13"/>
        <v>0</v>
      </c>
      <c r="AH37">
        <f>COUNTIF(AE37,"&gt;0")</f>
        <v>0</v>
      </c>
      <c r="AI37">
        <f>COUNTIF(AE37,"=1")</f>
        <v>0</v>
      </c>
      <c r="AJ37">
        <f>COUNTIF(AE37,"=2")</f>
        <v>0</v>
      </c>
      <c r="AK37">
        <f>COUNTIF(AE37,"&gt;2")</f>
        <v>0</v>
      </c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  <row r="38" spans="1:256" s="45" customFormat="1" ht="11.25" customHeight="1" thickBot="1">
      <c r="A38" s="345">
        <v>28</v>
      </c>
      <c r="B38" s="346"/>
      <c r="C38" s="350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9" t="e">
        <f t="shared" si="5"/>
        <v>#DIV/0!</v>
      </c>
      <c r="V38" s="320" t="e">
        <f t="shared" si="14"/>
        <v>#DIV/0!</v>
      </c>
      <c r="W38" s="327"/>
      <c r="X38" s="330"/>
      <c r="Y38" s="331"/>
      <c r="Z38" s="347">
        <f t="shared" si="6"/>
        <v>0</v>
      </c>
      <c r="AA38" s="348">
        <f t="shared" si="7"/>
        <v>0</v>
      </c>
      <c r="AB38" s="348">
        <f t="shared" si="8"/>
        <v>0</v>
      </c>
      <c r="AC38" s="348">
        <f t="shared" si="9"/>
        <v>0</v>
      </c>
      <c r="AD38" s="348">
        <f t="shared" si="10"/>
        <v>0</v>
      </c>
      <c r="AE38" s="348">
        <f t="shared" si="11"/>
        <v>0</v>
      </c>
      <c r="AF38" s="348">
        <f t="shared" si="12"/>
        <v>0</v>
      </c>
      <c r="AG38" s="349">
        <f t="shared" si="13"/>
        <v>0</v>
      </c>
      <c r="AH38">
        <f>COUNTIF(AE38,"&gt;0")</f>
        <v>0</v>
      </c>
      <c r="AI38">
        <f>COUNTIF(AE38,"=1")</f>
        <v>0</v>
      </c>
      <c r="AJ38">
        <f>COUNTIF(AE38,"=2")</f>
        <v>0</v>
      </c>
      <c r="AK38">
        <f>COUNTIF(AE38,"&gt;2")</f>
        <v>0</v>
      </c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</row>
    <row r="39" spans="1:37" ht="24.75" customHeight="1">
      <c r="A39" s="417" t="s">
        <v>39</v>
      </c>
      <c r="B39" s="417"/>
      <c r="C39" s="6"/>
      <c r="D39" s="352" t="e">
        <f aca="true" t="shared" si="15" ref="D39:T39">AVERAGE(D11:D38)</f>
        <v>#DIV/0!</v>
      </c>
      <c r="E39" s="352" t="e">
        <f t="shared" si="15"/>
        <v>#DIV/0!</v>
      </c>
      <c r="F39" s="352" t="e">
        <f t="shared" si="15"/>
        <v>#DIV/0!</v>
      </c>
      <c r="G39" s="352" t="e">
        <f t="shared" si="15"/>
        <v>#DIV/0!</v>
      </c>
      <c r="H39" s="352" t="e">
        <f t="shared" si="15"/>
        <v>#DIV/0!</v>
      </c>
      <c r="I39" s="352" t="e">
        <f t="shared" si="15"/>
        <v>#DIV/0!</v>
      </c>
      <c r="J39" s="352" t="e">
        <f t="shared" si="15"/>
        <v>#DIV/0!</v>
      </c>
      <c r="K39" s="352" t="e">
        <f t="shared" si="15"/>
        <v>#DIV/0!</v>
      </c>
      <c r="L39" s="352" t="e">
        <f t="shared" si="15"/>
        <v>#DIV/0!</v>
      </c>
      <c r="M39" s="352" t="e">
        <f t="shared" si="15"/>
        <v>#DIV/0!</v>
      </c>
      <c r="N39" s="352" t="e">
        <f t="shared" si="15"/>
        <v>#DIV/0!</v>
      </c>
      <c r="O39" s="352" t="e">
        <f t="shared" si="15"/>
        <v>#DIV/0!</v>
      </c>
      <c r="P39" s="352" t="e">
        <f t="shared" si="15"/>
        <v>#DIV/0!</v>
      </c>
      <c r="Q39" s="352" t="e">
        <f t="shared" si="15"/>
        <v>#DIV/0!</v>
      </c>
      <c r="R39" s="352" t="e">
        <f t="shared" si="15"/>
        <v>#DIV/0!</v>
      </c>
      <c r="S39" s="352" t="e">
        <f t="shared" si="15"/>
        <v>#DIV/0!</v>
      </c>
      <c r="T39" s="352" t="e">
        <f t="shared" si="15"/>
        <v>#DIV/0!</v>
      </c>
      <c r="U39" s="353"/>
      <c r="V39" s="354"/>
      <c r="W39" s="358">
        <f>SUM(W11:W38)</f>
        <v>0</v>
      </c>
      <c r="X39" s="358">
        <f>SUM(X11:X38)</f>
        <v>0</v>
      </c>
      <c r="Y39" s="358">
        <f>SUM(Y11:Y38)</f>
        <v>0</v>
      </c>
      <c r="Z39" s="359">
        <f>SUM(Z11:Z38)</f>
        <v>0</v>
      </c>
      <c r="AA39" s="359">
        <f aca="true" t="shared" si="16" ref="AA39:AG39">SUM(AA11:AA38)</f>
        <v>0</v>
      </c>
      <c r="AB39" s="359">
        <f t="shared" si="16"/>
        <v>0</v>
      </c>
      <c r="AC39" s="359">
        <f t="shared" si="16"/>
        <v>0</v>
      </c>
      <c r="AD39" s="359">
        <f t="shared" si="16"/>
        <v>0</v>
      </c>
      <c r="AE39" s="359">
        <f t="shared" si="16"/>
        <v>0</v>
      </c>
      <c r="AF39" s="359">
        <f t="shared" si="16"/>
        <v>0</v>
      </c>
      <c r="AG39" s="360">
        <f t="shared" si="16"/>
        <v>0</v>
      </c>
      <c r="AH39" s="61">
        <f>SUM(AH11:AH38)</f>
        <v>0</v>
      </c>
      <c r="AI39" s="61">
        <f>SUM(AI11:AI38)</f>
        <v>0</v>
      </c>
      <c r="AJ39" s="61">
        <f>SUM(AJ11:AJ38)</f>
        <v>0</v>
      </c>
      <c r="AK39" s="61">
        <f>SUM(AK11:AK38)</f>
        <v>0</v>
      </c>
    </row>
    <row r="40" spans="1:33" ht="11.25" customHeight="1">
      <c r="A40" s="32"/>
      <c r="B40" s="71" t="s">
        <v>6</v>
      </c>
      <c r="C40" s="72">
        <f>COUNTIF(C$11:C$38,"wz")</f>
        <v>0</v>
      </c>
      <c r="D40" s="351">
        <f>COUNTIF(D$11:D$38,"6")</f>
        <v>0</v>
      </c>
      <c r="E40" s="351">
        <f aca="true" t="shared" si="17" ref="E40:T40">COUNTIF(E$11:E$38,"6")</f>
        <v>0</v>
      </c>
      <c r="F40" s="351">
        <f t="shared" si="17"/>
        <v>0</v>
      </c>
      <c r="G40" s="351">
        <f t="shared" si="17"/>
        <v>0</v>
      </c>
      <c r="H40" s="351">
        <f t="shared" si="17"/>
        <v>0</v>
      </c>
      <c r="I40" s="351">
        <f t="shared" si="17"/>
        <v>0</v>
      </c>
      <c r="J40" s="351">
        <f t="shared" si="17"/>
        <v>0</v>
      </c>
      <c r="K40" s="351">
        <f t="shared" si="17"/>
        <v>0</v>
      </c>
      <c r="L40" s="351">
        <f t="shared" si="17"/>
        <v>0</v>
      </c>
      <c r="M40" s="351">
        <f t="shared" si="17"/>
        <v>0</v>
      </c>
      <c r="N40" s="351">
        <f t="shared" si="17"/>
        <v>0</v>
      </c>
      <c r="O40" s="351">
        <f t="shared" si="17"/>
        <v>0</v>
      </c>
      <c r="P40" s="351">
        <f t="shared" si="17"/>
        <v>0</v>
      </c>
      <c r="Q40" s="351">
        <f t="shared" si="17"/>
        <v>0</v>
      </c>
      <c r="R40" s="351">
        <f t="shared" si="17"/>
        <v>0</v>
      </c>
      <c r="S40" s="351">
        <f t="shared" si="17"/>
        <v>0</v>
      </c>
      <c r="T40" s="351">
        <f t="shared" si="17"/>
        <v>0</v>
      </c>
      <c r="U40" s="74" t="s">
        <v>31</v>
      </c>
      <c r="V40" s="34"/>
      <c r="W40" s="355" t="s">
        <v>40</v>
      </c>
      <c r="X40" s="355"/>
      <c r="Y40" s="355"/>
      <c r="Z40" s="355"/>
      <c r="AA40" s="355"/>
      <c r="AB40" s="355"/>
      <c r="AC40" s="355"/>
      <c r="AD40" s="355"/>
      <c r="AE40" s="355"/>
      <c r="AF40" s="356"/>
      <c r="AG40" s="357">
        <f>C48-AH39</f>
        <v>0</v>
      </c>
    </row>
    <row r="41" spans="1:33" ht="11.25" customHeight="1">
      <c r="A41" s="32"/>
      <c r="B41" s="75" t="s">
        <v>19</v>
      </c>
      <c r="C41" s="76">
        <f>COUNTIF(C$11:C$38,"bdb")</f>
        <v>0</v>
      </c>
      <c r="D41" s="73">
        <f>COUNTIF(D$11:D$38,"5")</f>
        <v>0</v>
      </c>
      <c r="E41" s="73">
        <f aca="true" t="shared" si="18" ref="E41:T41">COUNTIF(E$11:E$38,"5")</f>
        <v>0</v>
      </c>
      <c r="F41" s="73">
        <f t="shared" si="18"/>
        <v>0</v>
      </c>
      <c r="G41" s="73">
        <f t="shared" si="18"/>
        <v>0</v>
      </c>
      <c r="H41" s="73">
        <f t="shared" si="18"/>
        <v>0</v>
      </c>
      <c r="I41" s="73">
        <f t="shared" si="18"/>
        <v>0</v>
      </c>
      <c r="J41" s="73">
        <f t="shared" si="18"/>
        <v>0</v>
      </c>
      <c r="K41" s="73">
        <f t="shared" si="18"/>
        <v>0</v>
      </c>
      <c r="L41" s="73">
        <f t="shared" si="18"/>
        <v>0</v>
      </c>
      <c r="M41" s="73">
        <f t="shared" si="18"/>
        <v>0</v>
      </c>
      <c r="N41" s="73">
        <f t="shared" si="18"/>
        <v>0</v>
      </c>
      <c r="O41" s="73">
        <f t="shared" si="18"/>
        <v>0</v>
      </c>
      <c r="P41" s="73">
        <f t="shared" si="18"/>
        <v>0</v>
      </c>
      <c r="Q41" s="73">
        <f t="shared" si="18"/>
        <v>0</v>
      </c>
      <c r="R41" s="73">
        <f t="shared" si="18"/>
        <v>0</v>
      </c>
      <c r="S41" s="73">
        <f t="shared" si="18"/>
        <v>0</v>
      </c>
      <c r="T41" s="73">
        <f t="shared" si="18"/>
        <v>0</v>
      </c>
      <c r="U41" s="74" t="s">
        <v>32</v>
      </c>
      <c r="V41" s="34"/>
      <c r="W41" s="34" t="s">
        <v>41</v>
      </c>
      <c r="X41" s="34"/>
      <c r="Y41" s="34"/>
      <c r="Z41" s="34"/>
      <c r="AA41" s="34"/>
      <c r="AB41" s="34"/>
      <c r="AC41" s="34"/>
      <c r="AD41" s="34"/>
      <c r="AE41" s="34"/>
      <c r="AF41" s="35"/>
      <c r="AG41" s="66">
        <f>AH39</f>
        <v>0</v>
      </c>
    </row>
    <row r="42" spans="1:33" ht="11.25" customHeight="1">
      <c r="A42" s="32"/>
      <c r="B42" s="75" t="s">
        <v>20</v>
      </c>
      <c r="C42" s="76">
        <f>COUNTIF(C$11:C$38,"db")</f>
        <v>0</v>
      </c>
      <c r="D42" s="73">
        <f>COUNTIF(D$11:D$38,"4")</f>
        <v>0</v>
      </c>
      <c r="E42" s="73">
        <f aca="true" t="shared" si="19" ref="E42:T42">COUNTIF(E$11:E$38,"4")</f>
        <v>0</v>
      </c>
      <c r="F42" s="73">
        <f t="shared" si="19"/>
        <v>0</v>
      </c>
      <c r="G42" s="73">
        <f t="shared" si="19"/>
        <v>0</v>
      </c>
      <c r="H42" s="73">
        <f t="shared" si="19"/>
        <v>0</v>
      </c>
      <c r="I42" s="73">
        <f t="shared" si="19"/>
        <v>0</v>
      </c>
      <c r="J42" s="73">
        <f t="shared" si="19"/>
        <v>0</v>
      </c>
      <c r="K42" s="73">
        <f t="shared" si="19"/>
        <v>0</v>
      </c>
      <c r="L42" s="73">
        <f t="shared" si="19"/>
        <v>0</v>
      </c>
      <c r="M42" s="73">
        <f t="shared" si="19"/>
        <v>0</v>
      </c>
      <c r="N42" s="73">
        <f t="shared" si="19"/>
        <v>0</v>
      </c>
      <c r="O42" s="73">
        <f t="shared" si="19"/>
        <v>0</v>
      </c>
      <c r="P42" s="73">
        <f t="shared" si="19"/>
        <v>0</v>
      </c>
      <c r="Q42" s="73">
        <f t="shared" si="19"/>
        <v>0</v>
      </c>
      <c r="R42" s="73">
        <f t="shared" si="19"/>
        <v>0</v>
      </c>
      <c r="S42" s="73">
        <f t="shared" si="19"/>
        <v>0</v>
      </c>
      <c r="T42" s="73">
        <f t="shared" si="19"/>
        <v>0</v>
      </c>
      <c r="U42" s="74" t="s">
        <v>33</v>
      </c>
      <c r="V42" s="25"/>
      <c r="W42" s="32"/>
      <c r="X42" s="32"/>
      <c r="Y42" s="27" t="s">
        <v>42</v>
      </c>
      <c r="Z42" s="36"/>
      <c r="AA42" s="36"/>
      <c r="AB42" s="36"/>
      <c r="AC42" s="36"/>
      <c r="AD42" s="36"/>
      <c r="AE42" s="36"/>
      <c r="AF42" s="37"/>
      <c r="AG42" s="67">
        <f>AI39</f>
        <v>0</v>
      </c>
    </row>
    <row r="43" spans="1:33" ht="11.25" customHeight="1">
      <c r="A43" s="32"/>
      <c r="B43" s="75" t="s">
        <v>21</v>
      </c>
      <c r="C43" s="76">
        <f>COUNTIF(C$11:C$38,"popr")</f>
        <v>0</v>
      </c>
      <c r="D43" s="73">
        <f>COUNTIF(D$11:D$38,"3")</f>
        <v>0</v>
      </c>
      <c r="E43" s="73">
        <f aca="true" t="shared" si="20" ref="E43:T43">COUNTIF(E$11:E$38,"3")</f>
        <v>0</v>
      </c>
      <c r="F43" s="73">
        <f t="shared" si="20"/>
        <v>0</v>
      </c>
      <c r="G43" s="73">
        <f t="shared" si="20"/>
        <v>0</v>
      </c>
      <c r="H43" s="73">
        <f t="shared" si="20"/>
        <v>0</v>
      </c>
      <c r="I43" s="73">
        <f t="shared" si="20"/>
        <v>0</v>
      </c>
      <c r="J43" s="73">
        <f t="shared" si="20"/>
        <v>0</v>
      </c>
      <c r="K43" s="73">
        <f t="shared" si="20"/>
        <v>0</v>
      </c>
      <c r="L43" s="73">
        <f t="shared" si="20"/>
        <v>0</v>
      </c>
      <c r="M43" s="73">
        <f t="shared" si="20"/>
        <v>0</v>
      </c>
      <c r="N43" s="73">
        <f t="shared" si="20"/>
        <v>0</v>
      </c>
      <c r="O43" s="73">
        <f t="shared" si="20"/>
        <v>0</v>
      </c>
      <c r="P43" s="73">
        <f t="shared" si="20"/>
        <v>0</v>
      </c>
      <c r="Q43" s="73">
        <f t="shared" si="20"/>
        <v>0</v>
      </c>
      <c r="R43" s="73">
        <f t="shared" si="20"/>
        <v>0</v>
      </c>
      <c r="S43" s="73">
        <f t="shared" si="20"/>
        <v>0</v>
      </c>
      <c r="T43" s="73">
        <f t="shared" si="20"/>
        <v>0</v>
      </c>
      <c r="U43" s="74" t="s">
        <v>34</v>
      </c>
      <c r="V43" s="25"/>
      <c r="W43" s="32"/>
      <c r="X43" s="32"/>
      <c r="Y43" s="27" t="s">
        <v>43</v>
      </c>
      <c r="Z43" s="36"/>
      <c r="AA43" s="36"/>
      <c r="AB43" s="36"/>
      <c r="AC43" s="36"/>
      <c r="AD43" s="36"/>
      <c r="AE43" s="36"/>
      <c r="AF43" s="37"/>
      <c r="AG43" s="67">
        <f>AJ39</f>
        <v>0</v>
      </c>
    </row>
    <row r="44" spans="1:33" ht="11.25" customHeight="1">
      <c r="A44" s="32"/>
      <c r="B44" s="75" t="s">
        <v>22</v>
      </c>
      <c r="C44" s="76">
        <f>COUNTIF(C$11:C$38,"ndp")</f>
        <v>0</v>
      </c>
      <c r="D44" s="73">
        <f>COUNTIF(D$11:D$38,"2")</f>
        <v>0</v>
      </c>
      <c r="E44" s="73">
        <f aca="true" t="shared" si="21" ref="E44:T44">COUNTIF(E$11:E$38,"2")</f>
        <v>0</v>
      </c>
      <c r="F44" s="73">
        <f t="shared" si="21"/>
        <v>0</v>
      </c>
      <c r="G44" s="73">
        <f t="shared" si="21"/>
        <v>0</v>
      </c>
      <c r="H44" s="73">
        <f t="shared" si="21"/>
        <v>0</v>
      </c>
      <c r="I44" s="73">
        <f t="shared" si="21"/>
        <v>0</v>
      </c>
      <c r="J44" s="73">
        <f t="shared" si="21"/>
        <v>0</v>
      </c>
      <c r="K44" s="73">
        <f t="shared" si="21"/>
        <v>0</v>
      </c>
      <c r="L44" s="73">
        <f t="shared" si="21"/>
        <v>0</v>
      </c>
      <c r="M44" s="73">
        <f t="shared" si="21"/>
        <v>0</v>
      </c>
      <c r="N44" s="73">
        <f t="shared" si="21"/>
        <v>0</v>
      </c>
      <c r="O44" s="73">
        <f t="shared" si="21"/>
        <v>0</v>
      </c>
      <c r="P44" s="73">
        <f t="shared" si="21"/>
        <v>0</v>
      </c>
      <c r="Q44" s="73">
        <f t="shared" si="21"/>
        <v>0</v>
      </c>
      <c r="R44" s="73">
        <f t="shared" si="21"/>
        <v>0</v>
      </c>
      <c r="S44" s="73">
        <f t="shared" si="21"/>
        <v>0</v>
      </c>
      <c r="T44" s="73">
        <f t="shared" si="21"/>
        <v>0</v>
      </c>
      <c r="U44" s="74" t="s">
        <v>35</v>
      </c>
      <c r="V44" s="25"/>
      <c r="W44" s="32"/>
      <c r="X44" s="32"/>
      <c r="Y44" s="27" t="s">
        <v>44</v>
      </c>
      <c r="Z44" s="36"/>
      <c r="AA44" s="36"/>
      <c r="AB44" s="36"/>
      <c r="AC44" s="36"/>
      <c r="AD44" s="36"/>
      <c r="AE44" s="36"/>
      <c r="AF44" s="37"/>
      <c r="AG44" s="67">
        <f>AK39</f>
        <v>0</v>
      </c>
    </row>
    <row r="45" spans="1:33" ht="11.25" customHeight="1">
      <c r="A45" s="32"/>
      <c r="B45" s="77" t="s">
        <v>23</v>
      </c>
      <c r="C45" s="78">
        <f>COUNTIF(C$11:C$38,"ng")</f>
        <v>0</v>
      </c>
      <c r="D45" s="73">
        <f>COUNTIF(D$11:D$38,"1")</f>
        <v>0</v>
      </c>
      <c r="E45" s="73">
        <f aca="true" t="shared" si="22" ref="E45:T45">COUNTIF(E$11:E$38,"1")</f>
        <v>0</v>
      </c>
      <c r="F45" s="73">
        <f t="shared" si="22"/>
        <v>0</v>
      </c>
      <c r="G45" s="73">
        <f t="shared" si="22"/>
        <v>0</v>
      </c>
      <c r="H45" s="73">
        <f t="shared" si="22"/>
        <v>0</v>
      </c>
      <c r="I45" s="73">
        <f t="shared" si="22"/>
        <v>0</v>
      </c>
      <c r="J45" s="73">
        <f t="shared" si="22"/>
        <v>0</v>
      </c>
      <c r="K45" s="73">
        <f t="shared" si="22"/>
        <v>0</v>
      </c>
      <c r="L45" s="73">
        <f t="shared" si="22"/>
        <v>0</v>
      </c>
      <c r="M45" s="73">
        <f t="shared" si="22"/>
        <v>0</v>
      </c>
      <c r="N45" s="73">
        <f t="shared" si="22"/>
        <v>0</v>
      </c>
      <c r="O45" s="73">
        <f t="shared" si="22"/>
        <v>0</v>
      </c>
      <c r="P45" s="73">
        <f t="shared" si="22"/>
        <v>0</v>
      </c>
      <c r="Q45" s="73">
        <f t="shared" si="22"/>
        <v>0</v>
      </c>
      <c r="R45" s="73">
        <f t="shared" si="22"/>
        <v>0</v>
      </c>
      <c r="S45" s="73">
        <f t="shared" si="22"/>
        <v>0</v>
      </c>
      <c r="T45" s="73">
        <f t="shared" si="22"/>
        <v>0</v>
      </c>
      <c r="U45" s="74" t="s">
        <v>36</v>
      </c>
      <c r="V45" s="34"/>
      <c r="W45" s="34" t="s">
        <v>45</v>
      </c>
      <c r="X45" s="34"/>
      <c r="Y45" s="34"/>
      <c r="Z45" s="34"/>
      <c r="AA45" s="34"/>
      <c r="AB45" s="34"/>
      <c r="AC45" s="34"/>
      <c r="AD45" s="34"/>
      <c r="AE45" s="34"/>
      <c r="AF45" s="35"/>
      <c r="AG45" s="69"/>
    </row>
    <row r="46" spans="1:33" ht="11.25" customHeight="1">
      <c r="A46" s="32"/>
      <c r="D46" s="73">
        <f>COUNTIF(D$11:D$38,"zw")</f>
        <v>0</v>
      </c>
      <c r="E46" s="73">
        <f aca="true" t="shared" si="23" ref="E46:T46">COUNTIF(E$11:E$38,"zw")</f>
        <v>0</v>
      </c>
      <c r="F46" s="73">
        <f t="shared" si="23"/>
        <v>0</v>
      </c>
      <c r="G46" s="73">
        <f t="shared" si="23"/>
        <v>0</v>
      </c>
      <c r="H46" s="73">
        <f t="shared" si="23"/>
        <v>0</v>
      </c>
      <c r="I46" s="73">
        <f t="shared" si="23"/>
        <v>0</v>
      </c>
      <c r="J46" s="73">
        <f t="shared" si="23"/>
        <v>0</v>
      </c>
      <c r="K46" s="73">
        <f t="shared" si="23"/>
        <v>0</v>
      </c>
      <c r="L46" s="73">
        <f t="shared" si="23"/>
        <v>0</v>
      </c>
      <c r="M46" s="73">
        <f t="shared" si="23"/>
        <v>0</v>
      </c>
      <c r="N46" s="73">
        <f t="shared" si="23"/>
        <v>0</v>
      </c>
      <c r="O46" s="73">
        <f t="shared" si="23"/>
        <v>0</v>
      </c>
      <c r="P46" s="73">
        <f t="shared" si="23"/>
        <v>0</v>
      </c>
      <c r="Q46" s="73">
        <f t="shared" si="23"/>
        <v>0</v>
      </c>
      <c r="R46" s="73">
        <f t="shared" si="23"/>
        <v>0</v>
      </c>
      <c r="S46" s="73">
        <f t="shared" si="23"/>
        <v>0</v>
      </c>
      <c r="T46" s="73">
        <f t="shared" si="23"/>
        <v>0</v>
      </c>
      <c r="U46" s="74" t="s">
        <v>37</v>
      </c>
      <c r="V46" s="34"/>
      <c r="W46" s="34" t="s">
        <v>46</v>
      </c>
      <c r="X46" s="34"/>
      <c r="Y46" s="34"/>
      <c r="Z46" s="34"/>
      <c r="AA46" s="34"/>
      <c r="AB46" s="34"/>
      <c r="AC46" s="34"/>
      <c r="AD46" s="34"/>
      <c r="AE46" s="34"/>
      <c r="AF46" s="35"/>
      <c r="AG46" s="69"/>
    </row>
    <row r="47" spans="1:33" ht="11.25" customHeight="1" thickBot="1">
      <c r="A47" s="32"/>
      <c r="D47" s="79">
        <f>COUNTIF(D$11:D$38,"nk")</f>
        <v>0</v>
      </c>
      <c r="E47" s="79">
        <f aca="true" t="shared" si="24" ref="E47:T47">COUNTIF(E$11:E$38,"nk")</f>
        <v>0</v>
      </c>
      <c r="F47" s="79">
        <f t="shared" si="24"/>
        <v>0</v>
      </c>
      <c r="G47" s="79">
        <f t="shared" si="24"/>
        <v>0</v>
      </c>
      <c r="H47" s="79">
        <f t="shared" si="24"/>
        <v>0</v>
      </c>
      <c r="I47" s="79">
        <f t="shared" si="24"/>
        <v>0</v>
      </c>
      <c r="J47" s="79">
        <f t="shared" si="24"/>
        <v>0</v>
      </c>
      <c r="K47" s="79">
        <f t="shared" si="24"/>
        <v>0</v>
      </c>
      <c r="L47" s="79">
        <f t="shared" si="24"/>
        <v>0</v>
      </c>
      <c r="M47" s="79">
        <f t="shared" si="24"/>
        <v>0</v>
      </c>
      <c r="N47" s="79">
        <f t="shared" si="24"/>
        <v>0</v>
      </c>
      <c r="O47" s="79">
        <f t="shared" si="24"/>
        <v>0</v>
      </c>
      <c r="P47" s="79">
        <f t="shared" si="24"/>
        <v>0</v>
      </c>
      <c r="Q47" s="79">
        <f t="shared" si="24"/>
        <v>0</v>
      </c>
      <c r="R47" s="79">
        <f t="shared" si="24"/>
        <v>0</v>
      </c>
      <c r="S47" s="79">
        <f t="shared" si="24"/>
        <v>0</v>
      </c>
      <c r="T47" s="79">
        <f t="shared" si="24"/>
        <v>0</v>
      </c>
      <c r="U47" s="74" t="s">
        <v>38</v>
      </c>
      <c r="V47" s="25"/>
      <c r="W47" s="25"/>
      <c r="X47" s="25"/>
      <c r="Y47" s="27" t="s">
        <v>42</v>
      </c>
      <c r="Z47" s="36"/>
      <c r="AA47" s="36"/>
      <c r="AB47" s="36"/>
      <c r="AC47" s="36"/>
      <c r="AD47" s="36"/>
      <c r="AE47" s="36"/>
      <c r="AF47" s="37"/>
      <c r="AG47" s="70"/>
    </row>
    <row r="48" spans="1:33" ht="11.25" customHeight="1">
      <c r="A48" s="32"/>
      <c r="B48" s="361" t="s">
        <v>47</v>
      </c>
      <c r="C48" s="362">
        <f>COUNTA(B11:B38)</f>
        <v>0</v>
      </c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2"/>
      <c r="V48" s="2"/>
      <c r="W48" s="32"/>
      <c r="X48" s="32"/>
      <c r="Y48" s="27" t="s">
        <v>43</v>
      </c>
      <c r="Z48" s="36"/>
      <c r="AA48" s="36"/>
      <c r="AB48" s="36"/>
      <c r="AC48" s="36"/>
      <c r="AD48" s="36"/>
      <c r="AE48" s="36"/>
      <c r="AF48" s="37"/>
      <c r="AG48" s="70"/>
    </row>
    <row r="49" spans="1:33" ht="11.25" customHeight="1" thickBot="1">
      <c r="A49" s="32"/>
      <c r="B49" s="363" t="s">
        <v>48</v>
      </c>
      <c r="C49" s="364" t="e">
        <f>AVERAGE(D11:T38)</f>
        <v>#DIV/0!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2"/>
      <c r="V49" s="2"/>
      <c r="W49" s="32"/>
      <c r="X49" s="32"/>
      <c r="Y49" s="27" t="s">
        <v>44</v>
      </c>
      <c r="Z49" s="36"/>
      <c r="AA49" s="36"/>
      <c r="AB49" s="36"/>
      <c r="AC49" s="36"/>
      <c r="AD49" s="36"/>
      <c r="AE49" s="36"/>
      <c r="AF49" s="37"/>
      <c r="AG49" s="70"/>
    </row>
    <row r="50" spans="1:24" ht="12" customHeight="1">
      <c r="A50" s="4"/>
      <c r="B50" s="4"/>
      <c r="C50" s="4"/>
      <c r="D50" s="38">
        <v>21</v>
      </c>
      <c r="E50" s="38">
        <v>21</v>
      </c>
      <c r="F50" s="38">
        <v>21</v>
      </c>
      <c r="G50" s="38">
        <v>21</v>
      </c>
      <c r="H50" s="38">
        <v>21</v>
      </c>
      <c r="I50" s="38">
        <v>21</v>
      </c>
      <c r="J50" s="38">
        <v>21</v>
      </c>
      <c r="K50" s="38">
        <v>21</v>
      </c>
      <c r="L50" s="38">
        <v>21</v>
      </c>
      <c r="M50" s="38">
        <v>21</v>
      </c>
      <c r="N50" s="38">
        <v>21</v>
      </c>
      <c r="O50" s="38"/>
      <c r="P50" s="38">
        <v>21</v>
      </c>
      <c r="Q50" s="38">
        <v>21</v>
      </c>
      <c r="R50" s="38">
        <v>21</v>
      </c>
      <c r="S50" s="38"/>
      <c r="T50" s="38">
        <v>21</v>
      </c>
      <c r="U50" s="33">
        <v>21</v>
      </c>
      <c r="V50" s="33"/>
      <c r="W50" s="4"/>
      <c r="X50" s="4"/>
    </row>
    <row r="51" spans="1:20" ht="21" customHeight="1">
      <c r="A51" s="4"/>
      <c r="B51" s="405" t="s">
        <v>127</v>
      </c>
      <c r="C51" s="412"/>
      <c r="D51" s="413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ht="14.25">
      <c r="A52" s="4"/>
      <c r="D52" s="39"/>
      <c r="E52" s="39"/>
      <c r="F52" s="39"/>
      <c r="G52" s="39"/>
      <c r="H52" s="23"/>
      <c r="I52" s="40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</sheetData>
  <sheetProtection selectLockedCells="1" selectUnlockedCells="1"/>
  <mergeCells count="29">
    <mergeCell ref="D1:H1"/>
    <mergeCell ref="I1:K1"/>
    <mergeCell ref="Q1:T1"/>
    <mergeCell ref="L1:P1"/>
    <mergeCell ref="A2:B2"/>
    <mergeCell ref="C3:C8"/>
    <mergeCell ref="C2:T2"/>
    <mergeCell ref="N3:N9"/>
    <mergeCell ref="O3:O9"/>
    <mergeCell ref="L3:L9"/>
    <mergeCell ref="W9:Y9"/>
    <mergeCell ref="W8:Y8"/>
    <mergeCell ref="T3:T9"/>
    <mergeCell ref="W6:Z6"/>
    <mergeCell ref="Q3:Q9"/>
    <mergeCell ref="S3:S9"/>
    <mergeCell ref="R3:R9"/>
    <mergeCell ref="I3:I9"/>
    <mergeCell ref="J3:J9"/>
    <mergeCell ref="D3:D9"/>
    <mergeCell ref="M3:M9"/>
    <mergeCell ref="P3:P9"/>
    <mergeCell ref="K3:K9"/>
    <mergeCell ref="C51:D51"/>
    <mergeCell ref="E3:E9"/>
    <mergeCell ref="F3:F9"/>
    <mergeCell ref="G3:G9"/>
    <mergeCell ref="H3:H9"/>
    <mergeCell ref="A39:B39"/>
  </mergeCells>
  <conditionalFormatting sqref="C11:T38">
    <cfRule type="cellIs" priority="2" dxfId="28" operator="equal" stopIfTrue="1">
      <formula>1</formula>
    </cfRule>
  </conditionalFormatting>
  <conditionalFormatting sqref="AE11:AE38">
    <cfRule type="cellIs" priority="1" dxfId="28" operator="greaterThan" stopIfTrue="1">
      <formula>0</formula>
    </cfRule>
  </conditionalFormatting>
  <printOptions/>
  <pageMargins left="0.2755905511811024" right="0.2362204724409449" top="0.1968503937007874" bottom="0.1968503937007874" header="0.31496062992125984" footer="0.196850393700787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22">
      <selection activeCell="M14" sqref="M14"/>
    </sheetView>
  </sheetViews>
  <sheetFormatPr defaultColWidth="8.796875" defaultRowHeight="14.25"/>
  <cols>
    <col min="1" max="1" width="37.3984375" style="105" customWidth="1"/>
    <col min="2" max="9" width="4.09765625" style="105" customWidth="1"/>
    <col min="10" max="10" width="7" style="105" customWidth="1"/>
    <col min="11" max="11" width="6.09765625" style="105" customWidth="1"/>
    <col min="12" max="16384" width="9" style="48" customWidth="1"/>
  </cols>
  <sheetData>
    <row r="1" spans="1:11" ht="14.25">
      <c r="A1" s="136" t="s">
        <v>0</v>
      </c>
      <c r="B1" s="137" t="str">
        <f>'dane klasy'!C5</f>
        <v>Zespół Szkoły Podstawowej i Gimnazjum w Waksmundzie</v>
      </c>
      <c r="C1" s="96"/>
      <c r="D1" s="97"/>
      <c r="E1" s="97"/>
      <c r="F1" s="97"/>
      <c r="G1" s="96"/>
      <c r="H1" s="96"/>
      <c r="I1" s="96"/>
      <c r="J1" s="96"/>
      <c r="K1" s="96"/>
    </row>
    <row r="2" spans="1:11" ht="15.75">
      <c r="A2" s="136" t="s">
        <v>2</v>
      </c>
      <c r="B2" s="137">
        <f>'dane klasy'!D7</f>
        <v>0</v>
      </c>
      <c r="C2" s="98"/>
      <c r="D2" s="98"/>
      <c r="E2" s="98"/>
      <c r="F2" s="98"/>
      <c r="G2" s="98"/>
      <c r="H2" s="98"/>
      <c r="I2" s="98"/>
      <c r="J2" s="98"/>
      <c r="K2" s="3"/>
    </row>
    <row r="3" spans="1:11" ht="14.25">
      <c r="A3" s="2" t="s">
        <v>3</v>
      </c>
      <c r="B3" s="24">
        <f>'dane klasy'!D9</f>
        <v>0</v>
      </c>
      <c r="C3" s="96"/>
      <c r="D3" s="99"/>
      <c r="E3" s="96"/>
      <c r="F3" s="97"/>
      <c r="G3" s="100"/>
      <c r="H3" s="100"/>
      <c r="I3" s="100"/>
      <c r="J3" s="96"/>
      <c r="K3" s="96"/>
    </row>
    <row r="4" spans="1:11" ht="15.75">
      <c r="A4" s="136" t="s">
        <v>5</v>
      </c>
      <c r="B4" s="138">
        <f>'dane klasy'!D11</f>
        <v>0</v>
      </c>
      <c r="C4" s="101"/>
      <c r="D4" s="101"/>
      <c r="E4" s="101"/>
      <c r="F4" s="101"/>
      <c r="G4" s="102"/>
      <c r="H4" s="102"/>
      <c r="I4" s="102"/>
      <c r="J4" s="3"/>
      <c r="K4" s="3"/>
    </row>
    <row r="5" spans="1:11" ht="15.75">
      <c r="A5" s="103"/>
      <c r="B5" s="104"/>
      <c r="C5" s="3"/>
      <c r="D5" s="3"/>
      <c r="E5" s="3"/>
      <c r="F5" s="3"/>
      <c r="G5" s="3"/>
      <c r="H5" s="3"/>
      <c r="I5" s="3"/>
      <c r="K5" s="25"/>
    </row>
    <row r="6" spans="1:11" ht="16.5" thickBot="1">
      <c r="A6" s="106" t="s">
        <v>68</v>
      </c>
      <c r="B6" s="107"/>
      <c r="C6" s="107"/>
      <c r="D6" s="107"/>
      <c r="E6" s="107"/>
      <c r="F6" s="107"/>
      <c r="G6" s="107"/>
      <c r="H6" s="107"/>
      <c r="I6" s="107"/>
      <c r="J6" s="107"/>
      <c r="K6" s="4"/>
    </row>
    <row r="7" spans="1:11" ht="14.25">
      <c r="A7" s="108" t="s">
        <v>69</v>
      </c>
      <c r="B7" s="109"/>
      <c r="C7" s="109"/>
      <c r="D7" s="109"/>
      <c r="E7" s="109"/>
      <c r="F7" s="109"/>
      <c r="G7" s="109"/>
      <c r="H7" s="109"/>
      <c r="I7" s="109"/>
      <c r="J7" s="110">
        <f>klasyfikacja!C48</f>
        <v>0</v>
      </c>
      <c r="K7" s="4"/>
    </row>
    <row r="8" spans="1:11" ht="14.25">
      <c r="A8" s="111" t="s">
        <v>70</v>
      </c>
      <c r="B8" s="112"/>
      <c r="C8" s="112"/>
      <c r="D8" s="112"/>
      <c r="E8" s="112"/>
      <c r="F8" s="112"/>
      <c r="G8" s="112"/>
      <c r="H8" s="112"/>
      <c r="I8" s="112"/>
      <c r="J8" s="113">
        <f>klasyfikacja!AG45</f>
        <v>0</v>
      </c>
      <c r="K8" s="4"/>
    </row>
    <row r="9" spans="1:11" ht="14.25">
      <c r="A9" s="114" t="s">
        <v>71</v>
      </c>
      <c r="B9" s="115"/>
      <c r="C9" s="115"/>
      <c r="D9" s="115"/>
      <c r="E9" s="115"/>
      <c r="F9" s="115"/>
      <c r="G9" s="115"/>
      <c r="H9" s="115"/>
      <c r="I9" s="115"/>
      <c r="J9" s="116">
        <v>0</v>
      </c>
      <c r="K9" s="4"/>
    </row>
    <row r="10" spans="1:11" ht="14.25">
      <c r="A10" s="437" t="s">
        <v>72</v>
      </c>
      <c r="B10" s="27" t="s">
        <v>73</v>
      </c>
      <c r="C10" s="117"/>
      <c r="D10" s="117"/>
      <c r="E10" s="117"/>
      <c r="F10" s="117"/>
      <c r="G10" s="117"/>
      <c r="H10" s="117"/>
      <c r="I10" s="118"/>
      <c r="J10" s="116">
        <f>klasyfikacja!AG47</f>
        <v>0</v>
      </c>
      <c r="K10" s="4"/>
    </row>
    <row r="11" spans="1:11" ht="14.25">
      <c r="A11" s="438"/>
      <c r="B11" s="27" t="s">
        <v>74</v>
      </c>
      <c r="C11" s="119"/>
      <c r="D11" s="117"/>
      <c r="E11" s="117"/>
      <c r="F11" s="117"/>
      <c r="G11" s="117"/>
      <c r="H11" s="117"/>
      <c r="I11" s="117"/>
      <c r="J11" s="116">
        <f>klasyfikacja!AG48</f>
        <v>0</v>
      </c>
      <c r="K11" s="4"/>
    </row>
    <row r="12" spans="1:11" ht="14.25">
      <c r="A12" s="439"/>
      <c r="B12" s="27" t="s">
        <v>75</v>
      </c>
      <c r="C12" s="120"/>
      <c r="D12" s="117"/>
      <c r="E12" s="117"/>
      <c r="F12" s="117"/>
      <c r="G12" s="121"/>
      <c r="H12" s="121"/>
      <c r="I12" s="121"/>
      <c r="J12" s="116">
        <f>klasyfikacja!AG49</f>
        <v>0</v>
      </c>
      <c r="K12" s="4"/>
    </row>
    <row r="13" spans="1:11" ht="14.25">
      <c r="A13" s="111" t="s">
        <v>76</v>
      </c>
      <c r="B13" s="112"/>
      <c r="C13" s="112"/>
      <c r="D13" s="112"/>
      <c r="E13" s="112"/>
      <c r="F13" s="112"/>
      <c r="G13" s="112"/>
      <c r="H13" s="112"/>
      <c r="I13" s="112"/>
      <c r="J13" s="123">
        <f>klasyfikacja!AG40</f>
        <v>0</v>
      </c>
      <c r="K13" s="4"/>
    </row>
    <row r="14" spans="1:11" ht="14.25">
      <c r="A14" s="114" t="s">
        <v>77</v>
      </c>
      <c r="B14" s="115"/>
      <c r="C14" s="115"/>
      <c r="D14" s="115"/>
      <c r="E14" s="115"/>
      <c r="F14" s="115"/>
      <c r="G14" s="115"/>
      <c r="H14" s="115"/>
      <c r="I14" s="115"/>
      <c r="J14" s="123">
        <f>klasyfikacja!AG41</f>
        <v>0</v>
      </c>
      <c r="K14" s="4"/>
    </row>
    <row r="15" spans="1:11" ht="14.25">
      <c r="A15" s="437" t="s">
        <v>72</v>
      </c>
      <c r="B15" s="27" t="s">
        <v>73</v>
      </c>
      <c r="C15" s="119"/>
      <c r="D15" s="117"/>
      <c r="E15" s="117"/>
      <c r="F15" s="117"/>
      <c r="G15" s="117"/>
      <c r="H15" s="117"/>
      <c r="I15" s="117"/>
      <c r="J15" s="122">
        <f>klasyfikacja!AG42</f>
        <v>0</v>
      </c>
      <c r="K15" s="4"/>
    </row>
    <row r="16" spans="1:11" ht="14.25">
      <c r="A16" s="438"/>
      <c r="B16" s="27" t="s">
        <v>74</v>
      </c>
      <c r="C16" s="119"/>
      <c r="D16" s="117"/>
      <c r="E16" s="117"/>
      <c r="F16" s="117"/>
      <c r="G16" s="117"/>
      <c r="H16" s="117"/>
      <c r="I16" s="117"/>
      <c r="J16" s="122">
        <f>klasyfikacja!AG43</f>
        <v>0</v>
      </c>
      <c r="K16" s="4"/>
    </row>
    <row r="17" spans="1:11" ht="15" thickBot="1">
      <c r="A17" s="440"/>
      <c r="B17" s="124" t="s">
        <v>75</v>
      </c>
      <c r="C17" s="125"/>
      <c r="D17" s="126"/>
      <c r="E17" s="126"/>
      <c r="F17" s="126"/>
      <c r="G17" s="126"/>
      <c r="H17" s="126"/>
      <c r="I17" s="126"/>
      <c r="J17" s="127">
        <f>klasyfikacja!AG44</f>
        <v>0</v>
      </c>
      <c r="K17" s="4"/>
    </row>
    <row r="18" spans="1:11" ht="15" thickBot="1">
      <c r="A18" s="6"/>
      <c r="B18" s="28"/>
      <c r="C18" s="28"/>
      <c r="D18" s="28"/>
      <c r="E18" s="28"/>
      <c r="F18" s="28"/>
      <c r="G18" s="28"/>
      <c r="H18" s="28"/>
      <c r="I18" s="28"/>
      <c r="J18" s="128"/>
      <c r="K18" s="128"/>
    </row>
    <row r="19" spans="1:11" ht="15" thickBot="1">
      <c r="A19" s="139" t="s">
        <v>78</v>
      </c>
      <c r="B19" s="140" t="s">
        <v>31</v>
      </c>
      <c r="C19" s="141" t="s">
        <v>32</v>
      </c>
      <c r="D19" s="141" t="s">
        <v>33</v>
      </c>
      <c r="E19" s="141" t="s">
        <v>34</v>
      </c>
      <c r="F19" s="141" t="s">
        <v>35</v>
      </c>
      <c r="G19" s="141" t="s">
        <v>36</v>
      </c>
      <c r="H19" s="142" t="s">
        <v>37</v>
      </c>
      <c r="I19" s="142" t="s">
        <v>38</v>
      </c>
      <c r="J19" s="143" t="s">
        <v>27</v>
      </c>
      <c r="K19" s="128"/>
    </row>
    <row r="20" spans="1:10" ht="14.25">
      <c r="A20" s="144" t="str">
        <f>klasyfikacja!D3</f>
        <v>Religia/Etyka</v>
      </c>
      <c r="B20" s="145">
        <f>klasyfikacja!D$40</f>
        <v>0</v>
      </c>
      <c r="C20" s="129">
        <f>klasyfikacja!D$41</f>
        <v>0</v>
      </c>
      <c r="D20" s="129">
        <f>klasyfikacja!D$42</f>
        <v>0</v>
      </c>
      <c r="E20" s="129">
        <f>klasyfikacja!D$43</f>
        <v>0</v>
      </c>
      <c r="F20" s="129">
        <f>klasyfikacja!D$44</f>
        <v>0</v>
      </c>
      <c r="G20" s="129">
        <f>klasyfikacja!D$45</f>
        <v>0</v>
      </c>
      <c r="H20" s="129">
        <f>klasyfikacja!D$46</f>
        <v>0</v>
      </c>
      <c r="I20" s="129">
        <f>klasyfikacja!$D$47</f>
        <v>0</v>
      </c>
      <c r="J20" s="164" t="e">
        <f>klasyfikacja!$D$39</f>
        <v>#DIV/0!</v>
      </c>
    </row>
    <row r="21" spans="1:10" ht="14.25">
      <c r="A21" s="146" t="str">
        <f>klasyfikacja!E3</f>
        <v>Język polski</v>
      </c>
      <c r="B21" s="145">
        <f>klasyfikacja!E$40</f>
        <v>0</v>
      </c>
      <c r="C21" s="129">
        <f>klasyfikacja!E$41</f>
        <v>0</v>
      </c>
      <c r="D21" s="129">
        <f>klasyfikacja!E$42</f>
        <v>0</v>
      </c>
      <c r="E21" s="129">
        <f>klasyfikacja!E$43</f>
        <v>0</v>
      </c>
      <c r="F21" s="129">
        <f>klasyfikacja!E$44</f>
        <v>0</v>
      </c>
      <c r="G21" s="129">
        <f>klasyfikacja!E$45</f>
        <v>0</v>
      </c>
      <c r="H21" s="129">
        <f>klasyfikacja!E$46</f>
        <v>0</v>
      </c>
      <c r="I21" s="129">
        <f>klasyfikacja!$E$47</f>
        <v>0</v>
      </c>
      <c r="J21" s="164" t="e">
        <f>klasyfikacja!$E$39</f>
        <v>#DIV/0!</v>
      </c>
    </row>
    <row r="22" spans="1:10" ht="14.25">
      <c r="A22" s="146" t="str">
        <f>klasyfikacja!F3</f>
        <v>Język niemiecki</v>
      </c>
      <c r="B22" s="145">
        <f>klasyfikacja!F$40</f>
        <v>0</v>
      </c>
      <c r="C22" s="129">
        <f>klasyfikacja!F$41</f>
        <v>0</v>
      </c>
      <c r="D22" s="129">
        <f>klasyfikacja!F$42</f>
        <v>0</v>
      </c>
      <c r="E22" s="129">
        <f>klasyfikacja!F$43</f>
        <v>0</v>
      </c>
      <c r="F22" s="129">
        <f>klasyfikacja!F$44</f>
        <v>0</v>
      </c>
      <c r="G22" s="129">
        <f>klasyfikacja!F$45</f>
        <v>0</v>
      </c>
      <c r="H22" s="129">
        <f>klasyfikacja!F$46</f>
        <v>0</v>
      </c>
      <c r="I22" s="129">
        <f>klasyfikacja!$F$47</f>
        <v>0</v>
      </c>
      <c r="J22" s="164" t="e">
        <f>klasyfikacja!$F$39</f>
        <v>#DIV/0!</v>
      </c>
    </row>
    <row r="23" spans="1:10" ht="14.25">
      <c r="A23" s="146" t="str">
        <f>klasyfikacja!G3</f>
        <v>Język angielski</v>
      </c>
      <c r="B23" s="145">
        <f>klasyfikacja!G$40</f>
        <v>0</v>
      </c>
      <c r="C23" s="129">
        <f>klasyfikacja!G$41</f>
        <v>0</v>
      </c>
      <c r="D23" s="129">
        <f>klasyfikacja!G$42</f>
        <v>0</v>
      </c>
      <c r="E23" s="129">
        <f>klasyfikacja!G$43</f>
        <v>0</v>
      </c>
      <c r="F23" s="129">
        <f>klasyfikacja!G$44</f>
        <v>0</v>
      </c>
      <c r="G23" s="129">
        <f>klasyfikacja!G$45</f>
        <v>0</v>
      </c>
      <c r="H23" s="129">
        <f>klasyfikacja!G$46</f>
        <v>0</v>
      </c>
      <c r="I23" s="129">
        <f>klasyfikacja!$G$47</f>
        <v>0</v>
      </c>
      <c r="J23" s="164" t="e">
        <f>klasyfikacja!$G$39</f>
        <v>#DIV/0!</v>
      </c>
    </row>
    <row r="24" spans="1:10" ht="14.25">
      <c r="A24" s="146" t="str">
        <f>klasyfikacja!H3</f>
        <v>Historia</v>
      </c>
      <c r="B24" s="145">
        <f>klasyfikacja!H$40</f>
        <v>0</v>
      </c>
      <c r="C24" s="129">
        <f>klasyfikacja!H$41</f>
        <v>0</v>
      </c>
      <c r="D24" s="129">
        <f>klasyfikacja!H$42</f>
        <v>0</v>
      </c>
      <c r="E24" s="129">
        <f>klasyfikacja!H$43</f>
        <v>0</v>
      </c>
      <c r="F24" s="129">
        <f>klasyfikacja!H$44</f>
        <v>0</v>
      </c>
      <c r="G24" s="129">
        <f>klasyfikacja!H$45</f>
        <v>0</v>
      </c>
      <c r="H24" s="129">
        <f>klasyfikacja!H$46</f>
        <v>0</v>
      </c>
      <c r="I24" s="129">
        <f>klasyfikacja!$H$47</f>
        <v>0</v>
      </c>
      <c r="J24" s="164" t="e">
        <f>klasyfikacja!$H$39</f>
        <v>#DIV/0!</v>
      </c>
    </row>
    <row r="25" spans="1:10" ht="14.25">
      <c r="A25" s="146" t="str">
        <f>klasyfikacja!I3</f>
        <v>Matematyka</v>
      </c>
      <c r="B25" s="145">
        <f>klasyfikacja!I$40</f>
        <v>0</v>
      </c>
      <c r="C25" s="129">
        <f>klasyfikacja!I$41</f>
        <v>0</v>
      </c>
      <c r="D25" s="129">
        <f>klasyfikacja!I$42</f>
        <v>0</v>
      </c>
      <c r="E25" s="129">
        <f>klasyfikacja!I$43</f>
        <v>0</v>
      </c>
      <c r="F25" s="129">
        <f>klasyfikacja!I$44</f>
        <v>0</v>
      </c>
      <c r="G25" s="129">
        <f>klasyfikacja!I$45</f>
        <v>0</v>
      </c>
      <c r="H25" s="129">
        <f>klasyfikacja!I$46</f>
        <v>0</v>
      </c>
      <c r="I25" s="129">
        <f>klasyfikacja!$I$47</f>
        <v>0</v>
      </c>
      <c r="J25" s="164" t="e">
        <f>klasyfikacja!$I$39</f>
        <v>#DIV/0!</v>
      </c>
    </row>
    <row r="26" spans="1:10" ht="14.25">
      <c r="A26" s="146" t="str">
        <f>klasyfikacja!J3</f>
        <v>Chemia</v>
      </c>
      <c r="B26" s="145">
        <f>klasyfikacja!J$40</f>
        <v>0</v>
      </c>
      <c r="C26" s="129">
        <f>klasyfikacja!J$41</f>
        <v>0</v>
      </c>
      <c r="D26" s="129">
        <f>klasyfikacja!J$42</f>
        <v>0</v>
      </c>
      <c r="E26" s="129">
        <f>klasyfikacja!J$43</f>
        <v>0</v>
      </c>
      <c r="F26" s="129">
        <f>klasyfikacja!J$44</f>
        <v>0</v>
      </c>
      <c r="G26" s="129">
        <f>klasyfikacja!J$45</f>
        <v>0</v>
      </c>
      <c r="H26" s="129">
        <f>klasyfikacja!J$46</f>
        <v>0</v>
      </c>
      <c r="I26" s="129">
        <f>klasyfikacja!$J$47</f>
        <v>0</v>
      </c>
      <c r="J26" s="164" t="e">
        <f>klasyfikacja!$J$39</f>
        <v>#DIV/0!</v>
      </c>
    </row>
    <row r="27" spans="1:10" ht="14.25">
      <c r="A27" s="146" t="str">
        <f>klasyfikacja!K3</f>
        <v>Geografia</v>
      </c>
      <c r="B27" s="145">
        <f>klasyfikacja!K$40</f>
        <v>0</v>
      </c>
      <c r="C27" s="129">
        <f>klasyfikacja!K$41</f>
        <v>0</v>
      </c>
      <c r="D27" s="129">
        <f>klasyfikacja!K$42</f>
        <v>0</v>
      </c>
      <c r="E27" s="129">
        <f>klasyfikacja!K$43</f>
        <v>0</v>
      </c>
      <c r="F27" s="129">
        <f>klasyfikacja!K$44</f>
        <v>0</v>
      </c>
      <c r="G27" s="129">
        <f>klasyfikacja!K$45</f>
        <v>0</v>
      </c>
      <c r="H27" s="129">
        <f>klasyfikacja!K$46</f>
        <v>0</v>
      </c>
      <c r="I27" s="129">
        <f>klasyfikacja!$K$47</f>
        <v>0</v>
      </c>
      <c r="J27" s="164" t="e">
        <f>klasyfikacja!$K$39</f>
        <v>#DIV/0!</v>
      </c>
    </row>
    <row r="28" spans="1:10" ht="14.25">
      <c r="A28" s="146" t="str">
        <f>klasyfikacja!L3</f>
        <v>Biologia/Przyroda</v>
      </c>
      <c r="B28" s="145">
        <f>klasyfikacja!L$40</f>
        <v>0</v>
      </c>
      <c r="C28" s="129">
        <f>klasyfikacja!L$41</f>
        <v>0</v>
      </c>
      <c r="D28" s="129">
        <f>klasyfikacja!L$42</f>
        <v>0</v>
      </c>
      <c r="E28" s="129">
        <f>klasyfikacja!L$43</f>
        <v>0</v>
      </c>
      <c r="F28" s="129">
        <f>klasyfikacja!L$44</f>
        <v>0</v>
      </c>
      <c r="G28" s="129">
        <f>klasyfikacja!L$45</f>
        <v>0</v>
      </c>
      <c r="H28" s="129">
        <f>klasyfikacja!L$46</f>
        <v>0</v>
      </c>
      <c r="I28" s="129">
        <f>klasyfikacja!$L$47</f>
        <v>0</v>
      </c>
      <c r="J28" s="164" t="e">
        <f>klasyfikacja!$L$39</f>
        <v>#DIV/0!</v>
      </c>
    </row>
    <row r="29" spans="1:10" ht="14.25">
      <c r="A29" s="146" t="str">
        <f>klasyfikacja!M3</f>
        <v>Fizyka</v>
      </c>
      <c r="B29" s="145">
        <f>klasyfikacja!M$40</f>
        <v>0</v>
      </c>
      <c r="C29" s="129">
        <f>klasyfikacja!M$41</f>
        <v>0</v>
      </c>
      <c r="D29" s="129">
        <f>klasyfikacja!M$42</f>
        <v>0</v>
      </c>
      <c r="E29" s="129">
        <f>klasyfikacja!M$43</f>
        <v>0</v>
      </c>
      <c r="F29" s="129">
        <f>klasyfikacja!M$44</f>
        <v>0</v>
      </c>
      <c r="G29" s="129">
        <f>klasyfikacja!M$45</f>
        <v>0</v>
      </c>
      <c r="H29" s="129">
        <f>klasyfikacja!M$46</f>
        <v>0</v>
      </c>
      <c r="I29" s="129">
        <f>klasyfikacja!$M$47</f>
        <v>0</v>
      </c>
      <c r="J29" s="164" t="e">
        <f>klasyfikacja!$M$39</f>
        <v>#DIV/0!</v>
      </c>
    </row>
    <row r="30" spans="1:10" ht="14.25">
      <c r="A30" s="146" t="str">
        <f>klasyfikacja!N3</f>
        <v>Plastyka</v>
      </c>
      <c r="B30" s="145">
        <f>klasyfikacja!N$40</f>
        <v>0</v>
      </c>
      <c r="C30" s="129">
        <f>klasyfikacja!N$41</f>
        <v>0</v>
      </c>
      <c r="D30" s="129">
        <f>klasyfikacja!N$42</f>
        <v>0</v>
      </c>
      <c r="E30" s="129">
        <f>klasyfikacja!N$43</f>
        <v>0</v>
      </c>
      <c r="F30" s="129">
        <f>klasyfikacja!N$44</f>
        <v>0</v>
      </c>
      <c r="G30" s="129">
        <f>klasyfikacja!N$45</f>
        <v>0</v>
      </c>
      <c r="H30" s="129">
        <f>klasyfikacja!N$46</f>
        <v>0</v>
      </c>
      <c r="I30" s="129">
        <f>klasyfikacja!$N$47</f>
        <v>0</v>
      </c>
      <c r="J30" s="164" t="e">
        <f>klasyfikacja!$N$39</f>
        <v>#DIV/0!</v>
      </c>
    </row>
    <row r="31" spans="1:10" ht="14.25">
      <c r="A31" s="146" t="str">
        <f>klasyfikacja!O3</f>
        <v>Muz./Zaj. artyst.</v>
      </c>
      <c r="B31" s="145">
        <f>klasyfikacja!O$40</f>
        <v>0</v>
      </c>
      <c r="C31" s="129">
        <f>klasyfikacja!O$41</f>
        <v>0</v>
      </c>
      <c r="D31" s="129">
        <f>klasyfikacja!O$42</f>
        <v>0</v>
      </c>
      <c r="E31" s="129">
        <f>klasyfikacja!O$43</f>
        <v>0</v>
      </c>
      <c r="F31" s="129">
        <f>klasyfikacja!O$44</f>
        <v>0</v>
      </c>
      <c r="G31" s="129">
        <f>klasyfikacja!O$45</f>
        <v>0</v>
      </c>
      <c r="H31" s="129">
        <f>klasyfikacja!O$46</f>
        <v>0</v>
      </c>
      <c r="I31" s="129">
        <f>klasyfikacja!$O$47</f>
        <v>0</v>
      </c>
      <c r="J31" s="164" t="e">
        <f>klasyfikacja!$O$39</f>
        <v>#DIV/0!</v>
      </c>
    </row>
    <row r="32" spans="1:10" ht="14.25">
      <c r="A32" s="146" t="str">
        <f>klasyfikacja!P3</f>
        <v>Technika</v>
      </c>
      <c r="B32" s="145">
        <f>klasyfikacja!P$40</f>
        <v>0</v>
      </c>
      <c r="C32" s="129">
        <f>klasyfikacja!P$41</f>
        <v>0</v>
      </c>
      <c r="D32" s="129">
        <f>klasyfikacja!P$42</f>
        <v>0</v>
      </c>
      <c r="E32" s="129">
        <f>klasyfikacja!P$43</f>
        <v>0</v>
      </c>
      <c r="F32" s="129">
        <f>klasyfikacja!P$44</f>
        <v>0</v>
      </c>
      <c r="G32" s="129">
        <f>klasyfikacja!P$45</f>
        <v>0</v>
      </c>
      <c r="H32" s="129">
        <f>klasyfikacja!P$46</f>
        <v>0</v>
      </c>
      <c r="I32" s="129">
        <f>klasyfikacja!$P$47</f>
        <v>0</v>
      </c>
      <c r="J32" s="164" t="e">
        <f>klasyfikacja!$P$39</f>
        <v>#DIV/0!</v>
      </c>
    </row>
    <row r="33" spans="1:10" ht="14.25">
      <c r="A33" s="147" t="str">
        <f>klasyfikacja!Q3</f>
        <v>Informatyka</v>
      </c>
      <c r="B33" s="145">
        <f>klasyfikacja!Q$40</f>
        <v>0</v>
      </c>
      <c r="C33" s="129">
        <f>klasyfikacja!Q$41</f>
        <v>0</v>
      </c>
      <c r="D33" s="129">
        <f>klasyfikacja!Q$42</f>
        <v>0</v>
      </c>
      <c r="E33" s="129">
        <f>klasyfikacja!Q$43</f>
        <v>0</v>
      </c>
      <c r="F33" s="129">
        <f>klasyfikacja!Q$44</f>
        <v>0</v>
      </c>
      <c r="G33" s="129">
        <f>klasyfikacja!Q$45</f>
        <v>0</v>
      </c>
      <c r="H33" s="129">
        <f>klasyfikacja!Q$46</f>
        <v>0</v>
      </c>
      <c r="I33" s="129">
        <f>klasyfikacja!$Q$47</f>
        <v>0</v>
      </c>
      <c r="J33" s="164" t="e">
        <f>klasyfikacja!$Q$39</f>
        <v>#DIV/0!</v>
      </c>
    </row>
    <row r="34" spans="1:10" ht="14.25">
      <c r="A34" s="147" t="str">
        <f>klasyfikacja!R3</f>
        <v>WOS</v>
      </c>
      <c r="B34" s="145">
        <f>klasyfikacja!R$40</f>
        <v>0</v>
      </c>
      <c r="C34" s="129">
        <f>klasyfikacja!R$41</f>
        <v>0</v>
      </c>
      <c r="D34" s="129">
        <f>klasyfikacja!R$42</f>
        <v>0</v>
      </c>
      <c r="E34" s="129">
        <f>klasyfikacja!R$43</f>
        <v>0</v>
      </c>
      <c r="F34" s="129">
        <f>klasyfikacja!R$44</f>
        <v>0</v>
      </c>
      <c r="G34" s="129">
        <f>klasyfikacja!R$45</f>
        <v>0</v>
      </c>
      <c r="H34" s="129">
        <f>klasyfikacja!R$46</f>
        <v>0</v>
      </c>
      <c r="I34" s="129">
        <f>klasyfikacja!$R$47</f>
        <v>0</v>
      </c>
      <c r="J34" s="164" t="e">
        <f>klasyfikacja!$R$39</f>
        <v>#DIV/0!</v>
      </c>
    </row>
    <row r="35" spans="1:10" ht="14.25">
      <c r="A35" s="147" t="str">
        <f>klasyfikacja!S3</f>
        <v>Wych. fizyczne</v>
      </c>
      <c r="B35" s="145">
        <f>klasyfikacja!S$40</f>
        <v>0</v>
      </c>
      <c r="C35" s="129">
        <f>klasyfikacja!S$41</f>
        <v>0</v>
      </c>
      <c r="D35" s="129">
        <f>klasyfikacja!S$42</f>
        <v>0</v>
      </c>
      <c r="E35" s="129">
        <f>klasyfikacja!S$43</f>
        <v>0</v>
      </c>
      <c r="F35" s="129">
        <f>klasyfikacja!S$44</f>
        <v>0</v>
      </c>
      <c r="G35" s="129">
        <f>klasyfikacja!S$45</f>
        <v>0</v>
      </c>
      <c r="H35" s="129">
        <f>klasyfikacja!S$46</f>
        <v>0</v>
      </c>
      <c r="I35" s="129">
        <f>klasyfikacja!$S$47</f>
        <v>0</v>
      </c>
      <c r="J35" s="164" t="e">
        <f>klasyfikacja!$S$39</f>
        <v>#DIV/0!</v>
      </c>
    </row>
    <row r="36" spans="1:10" ht="15" thickBot="1">
      <c r="A36" s="147" t="str">
        <f>klasyfikacja!T3</f>
        <v>EDB</v>
      </c>
      <c r="B36" s="145">
        <f>klasyfikacja!T40</f>
        <v>0</v>
      </c>
      <c r="C36" s="129">
        <f>klasyfikacja!T$41</f>
        <v>0</v>
      </c>
      <c r="D36" s="129">
        <f>klasyfikacja!T$42</f>
        <v>0</v>
      </c>
      <c r="E36" s="129">
        <f>klasyfikacja!T$43</f>
        <v>0</v>
      </c>
      <c r="F36" s="129">
        <f>klasyfikacja!T$44</f>
        <v>0</v>
      </c>
      <c r="G36" s="129">
        <f>klasyfikacja!T$45</f>
        <v>0</v>
      </c>
      <c r="H36" s="129">
        <f>klasyfikacja!T$46</f>
        <v>0</v>
      </c>
      <c r="I36" s="129">
        <f>klasyfikacja!$T$47</f>
        <v>0</v>
      </c>
      <c r="J36" s="164" t="e">
        <f>klasyfikacja!$T$39</f>
        <v>#DIV/0!</v>
      </c>
    </row>
    <row r="37" spans="1:11" ht="15" thickBot="1">
      <c r="A37" s="148" t="s">
        <v>79</v>
      </c>
      <c r="B37" s="149">
        <f aca="true" t="shared" si="0" ref="B37:I37">SUM(B20:B36)</f>
        <v>0</v>
      </c>
      <c r="C37" s="150">
        <f t="shared" si="0"/>
        <v>0</v>
      </c>
      <c r="D37" s="150">
        <f t="shared" si="0"/>
        <v>0</v>
      </c>
      <c r="E37" s="150">
        <f t="shared" si="0"/>
        <v>0</v>
      </c>
      <c r="F37" s="150">
        <f t="shared" si="0"/>
        <v>0</v>
      </c>
      <c r="G37" s="150">
        <f t="shared" si="0"/>
        <v>0</v>
      </c>
      <c r="H37" s="150">
        <f t="shared" si="0"/>
        <v>0</v>
      </c>
      <c r="I37" s="151">
        <f t="shared" si="0"/>
        <v>0</v>
      </c>
      <c r="J37" s="29"/>
      <c r="K37" s="128"/>
    </row>
    <row r="38" spans="1:11" ht="15" thickBot="1">
      <c r="A38" s="130"/>
      <c r="B38" s="28"/>
      <c r="C38" s="28"/>
      <c r="D38" s="28"/>
      <c r="E38" s="28"/>
      <c r="F38" s="28"/>
      <c r="G38" s="28"/>
      <c r="H38" s="28"/>
      <c r="I38" s="28"/>
      <c r="J38" s="6"/>
      <c r="K38" s="128"/>
    </row>
    <row r="39" spans="1:11" ht="15" thickBot="1">
      <c r="A39" s="131"/>
      <c r="B39" s="160" t="s">
        <v>80</v>
      </c>
      <c r="C39" s="161"/>
      <c r="D39" s="162"/>
      <c r="E39" s="163" t="e">
        <f>klasyfikacja!C49</f>
        <v>#DIV/0!</v>
      </c>
      <c r="K39" s="128"/>
    </row>
    <row r="40" spans="1:11" ht="15" thickBot="1">
      <c r="A40" s="4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4.25">
      <c r="A41" s="108" t="s">
        <v>81</v>
      </c>
      <c r="B41" s="441">
        <f>klasyfikacja!W39</f>
        <v>0</v>
      </c>
      <c r="C41" s="442"/>
      <c r="K41" s="4"/>
    </row>
    <row r="42" spans="1:11" ht="14.25">
      <c r="A42" s="111" t="s">
        <v>82</v>
      </c>
      <c r="B42" s="443">
        <f>klasyfikacja!X39</f>
        <v>0</v>
      </c>
      <c r="C42" s="444"/>
      <c r="K42" s="4"/>
    </row>
    <row r="43" spans="1:11" ht="15" thickBot="1">
      <c r="A43" s="152" t="s">
        <v>83</v>
      </c>
      <c r="B43" s="435">
        <f>klasyfikacja!Y39</f>
        <v>0</v>
      </c>
      <c r="C43" s="436"/>
      <c r="I43" s="157"/>
      <c r="K43" s="4"/>
    </row>
    <row r="44" spans="1:11" ht="15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5" thickBot="1">
      <c r="A45" s="154" t="s">
        <v>26</v>
      </c>
      <c r="B45" s="158"/>
      <c r="C45" s="159"/>
      <c r="D45" s="159"/>
      <c r="E45" s="159"/>
      <c r="F45" s="159"/>
      <c r="G45" s="159"/>
      <c r="K45" s="4"/>
    </row>
    <row r="46" spans="1:11" ht="14.25">
      <c r="A46" s="108" t="s">
        <v>84</v>
      </c>
      <c r="B46" s="155" t="s">
        <v>56</v>
      </c>
      <c r="C46" s="155" t="s">
        <v>32</v>
      </c>
      <c r="D46" s="155" t="s">
        <v>33</v>
      </c>
      <c r="E46" s="155" t="s">
        <v>57</v>
      </c>
      <c r="F46" s="155" t="s">
        <v>58</v>
      </c>
      <c r="G46" s="110" t="s">
        <v>59</v>
      </c>
      <c r="K46" s="4"/>
    </row>
    <row r="47" spans="1:11" ht="15" thickBot="1">
      <c r="A47" s="152" t="s">
        <v>85</v>
      </c>
      <c r="B47" s="156">
        <f>klasyfikacja!C40</f>
        <v>0</v>
      </c>
      <c r="C47" s="156">
        <f>klasyfikacja!C41</f>
        <v>0</v>
      </c>
      <c r="D47" s="156">
        <f>klasyfikacja!C42</f>
        <v>0</v>
      </c>
      <c r="E47" s="156">
        <f>klasyfikacja!C43</f>
        <v>0</v>
      </c>
      <c r="F47" s="156">
        <f>klasyfikacja!C44</f>
        <v>0</v>
      </c>
      <c r="G47" s="153">
        <f>klasyfikacja!C45</f>
        <v>0</v>
      </c>
      <c r="K47" s="4"/>
    </row>
    <row r="48" spans="1:11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52" spans="1:10" ht="14.25">
      <c r="A52" s="132" t="s">
        <v>14</v>
      </c>
      <c r="B52" s="132"/>
      <c r="C52" s="132"/>
      <c r="D52" s="132"/>
      <c r="E52" s="132"/>
      <c r="F52" s="132"/>
      <c r="G52" s="132"/>
      <c r="H52" s="132"/>
      <c r="I52" s="132"/>
      <c r="J52" s="133">
        <v>2.8095238095238093</v>
      </c>
    </row>
    <row r="53" spans="1:10" ht="14.25">
      <c r="A53" s="132" t="s">
        <v>11</v>
      </c>
      <c r="B53" s="132"/>
      <c r="C53" s="132"/>
      <c r="D53" s="132"/>
      <c r="E53" s="132"/>
      <c r="F53" s="132"/>
      <c r="G53" s="132"/>
      <c r="H53" s="132"/>
      <c r="I53" s="132"/>
      <c r="J53" s="133">
        <v>2.4761904761904763</v>
      </c>
    </row>
  </sheetData>
  <sheetProtection/>
  <mergeCells count="5">
    <mergeCell ref="B43:C43"/>
    <mergeCell ref="A10:A12"/>
    <mergeCell ref="A15:A17"/>
    <mergeCell ref="B41:C41"/>
    <mergeCell ref="B42:C42"/>
  </mergeCells>
  <conditionalFormatting sqref="D22 A21:H21 I23:J23">
    <cfRule type="expression" priority="29" dxfId="29" stopIfTrue="1">
      <formula>$D20="!"</formula>
    </cfRule>
  </conditionalFormatting>
  <conditionalFormatting sqref="D23 E22:H22 A22:C22 I24:J24">
    <cfRule type="expression" priority="28" dxfId="29" stopIfTrue="1">
      <formula>$D20="!"</formula>
    </cfRule>
  </conditionalFormatting>
  <conditionalFormatting sqref="I21:J21 I36:J36">
    <cfRule type="expression" priority="27" dxfId="29" stopIfTrue="1">
      <formula>$D22="!"</formula>
    </cfRule>
  </conditionalFormatting>
  <conditionalFormatting sqref="A20:H20 B21:H36 I22:J22">
    <cfRule type="expression" priority="26" dxfId="29" stopIfTrue="1">
      <formula>$D20="!"</formula>
    </cfRule>
  </conditionalFormatting>
  <conditionalFormatting sqref="I20:J20 I21:I34 J20:J34">
    <cfRule type="expression" priority="25" dxfId="29" stopIfTrue="1">
      <formula>$D22="!"</formula>
    </cfRule>
  </conditionalFormatting>
  <conditionalFormatting sqref="A23:C23 E23:H23 D24 I25:J25">
    <cfRule type="expression" priority="24" dxfId="29" stopIfTrue="1">
      <formula>$D20="!"</formula>
    </cfRule>
  </conditionalFormatting>
  <conditionalFormatting sqref="A24:C24 E24:H24 D25 I26:J26">
    <cfRule type="expression" priority="23" dxfId="29" stopIfTrue="1">
      <formula>$D20="!"</formula>
    </cfRule>
  </conditionalFormatting>
  <conditionalFormatting sqref="E25:H25 A25:C25 D26 I27:J27">
    <cfRule type="expression" priority="22" dxfId="29" stopIfTrue="1">
      <formula>$D20="!"</formula>
    </cfRule>
  </conditionalFormatting>
  <conditionalFormatting sqref="A26:C26 E26:H26 D27 I28:J28">
    <cfRule type="expression" priority="21" dxfId="29" stopIfTrue="1">
      <formula>$D20="!"</formula>
    </cfRule>
  </conditionalFormatting>
  <conditionalFormatting sqref="E27:H27 A27:C27 D28 I29:J29">
    <cfRule type="expression" priority="20" dxfId="29" stopIfTrue="1">
      <formula>$D20="!"</formula>
    </cfRule>
  </conditionalFormatting>
  <conditionalFormatting sqref="A28:C28 E28:H28 D29 I30:J30">
    <cfRule type="expression" priority="19" dxfId="29" stopIfTrue="1">
      <formula>$D20="!"</formula>
    </cfRule>
  </conditionalFormatting>
  <conditionalFormatting sqref="E29:H29 A29:C29 D30 I31:J31">
    <cfRule type="expression" priority="18" dxfId="29" stopIfTrue="1">
      <formula>$D20="!"</formula>
    </cfRule>
  </conditionalFormatting>
  <conditionalFormatting sqref="A30:C30 E30:H30 D31 I32:J33">
    <cfRule type="expression" priority="17" dxfId="29" stopIfTrue="1">
      <formula>$D20="!"</formula>
    </cfRule>
  </conditionalFormatting>
  <conditionalFormatting sqref="E31:H31 A31:C31 D32:D33 I34:J34">
    <cfRule type="expression" priority="16" dxfId="29" stopIfTrue="1">
      <formula>$D20="!"</formula>
    </cfRule>
  </conditionalFormatting>
  <conditionalFormatting sqref="E36:H36 A36:C36">
    <cfRule type="expression" priority="15" dxfId="29" stopIfTrue="1">
      <formula>$D21="!"</formula>
    </cfRule>
  </conditionalFormatting>
  <conditionalFormatting sqref="D36 E35:H35 A35:C35">
    <cfRule type="expression" priority="33" dxfId="29" stopIfTrue="1">
      <formula>$D21="!"</formula>
    </cfRule>
  </conditionalFormatting>
  <conditionalFormatting sqref="D35 E34:H34 A34:C34 I36:J36">
    <cfRule type="expression" priority="37" dxfId="29" stopIfTrue="1">
      <formula>$D21="!"</formula>
    </cfRule>
  </conditionalFormatting>
  <conditionalFormatting sqref="D34 E32:H33 A32:C33 I35:J35">
    <cfRule type="expression" priority="41" dxfId="29" stopIfTrue="1">
      <formula>$D20="!"</formula>
    </cfRule>
  </conditionalFormatting>
  <conditionalFormatting sqref="I35:J35">
    <cfRule type="expression" priority="45" dxfId="29" stopIfTrue="1">
      <formula>#REF!="!"</formula>
    </cfRule>
  </conditionalFormatting>
  <conditionalFormatting sqref="I34">
    <cfRule type="expression" priority="8" dxfId="29" stopIfTrue="1">
      <formula>$D24="!"</formula>
    </cfRule>
  </conditionalFormatting>
  <conditionalFormatting sqref="D34">
    <cfRule type="expression" priority="7" dxfId="29" stopIfTrue="1">
      <formula>$D23="!"</formula>
    </cfRule>
  </conditionalFormatting>
  <conditionalFormatting sqref="E34:H34 B34:C34">
    <cfRule type="expression" priority="6" dxfId="29" stopIfTrue="1">
      <formula>$D22="!"</formula>
    </cfRule>
  </conditionalFormatting>
  <conditionalFormatting sqref="J22:J36">
    <cfRule type="expression" priority="5" dxfId="29" stopIfTrue="1">
      <formula>$D23="!"</formula>
    </cfRule>
  </conditionalFormatting>
  <conditionalFormatting sqref="J34">
    <cfRule type="expression" priority="3" dxfId="29" stopIfTrue="1">
      <formula>$D24="!"</formula>
    </cfRule>
  </conditionalFormatting>
  <conditionalFormatting sqref="J34">
    <cfRule type="expression" priority="1" dxfId="29" stopIfTrue="1">
      <formula>$D24="!"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3" sqref="G43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7" sqref="G37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X308"/>
  <sheetViews>
    <sheetView zoomScalePageLayoutView="0" workbookViewId="0" topLeftCell="A1">
      <selection activeCell="BJ33" sqref="BJ33"/>
    </sheetView>
  </sheetViews>
  <sheetFormatPr defaultColWidth="8.796875" defaultRowHeight="18.75" customHeight="1"/>
  <cols>
    <col min="1" max="1" width="0.203125" style="171" customWidth="1"/>
    <col min="2" max="2" width="3.69921875" style="192" customWidth="1"/>
    <col min="3" max="3" width="14.59765625" style="171" customWidth="1"/>
    <col min="4" max="4" width="2.59765625" style="171" hidden="1" customWidth="1"/>
    <col min="5" max="5" width="19.59765625" style="171" customWidth="1"/>
    <col min="6" max="6" width="2.19921875" style="229" customWidth="1"/>
    <col min="7" max="7" width="3.69921875" style="192" customWidth="1"/>
    <col min="8" max="8" width="14.59765625" style="171" customWidth="1"/>
    <col min="9" max="9" width="2.69921875" style="171" hidden="1" customWidth="1"/>
    <col min="10" max="10" width="19.59765625" style="171" customWidth="1"/>
    <col min="11" max="11" width="2.09765625" style="171" hidden="1" customWidth="1"/>
    <col min="12" max="12" width="5.5" style="171" hidden="1" customWidth="1"/>
    <col min="13" max="13" width="16.8984375" style="171" hidden="1" customWidth="1"/>
    <col min="14" max="14" width="10.69921875" style="191" hidden="1" customWidth="1"/>
    <col min="15" max="15" width="13.5" style="171" hidden="1" customWidth="1"/>
    <col min="16" max="17" width="5.69921875" style="171" hidden="1" customWidth="1"/>
    <col min="18" max="18" width="23.5" style="171" hidden="1" customWidth="1"/>
    <col min="19" max="19" width="7.5" style="231" hidden="1" customWidth="1"/>
    <col min="20" max="20" width="3.59765625" style="171" hidden="1" customWidth="1"/>
    <col min="21" max="21" width="16.8984375" style="171" hidden="1" customWidth="1"/>
    <col min="22" max="22" width="11.3984375" style="171" hidden="1" customWidth="1"/>
    <col min="23" max="23" width="4.19921875" style="171" hidden="1" customWidth="1"/>
    <col min="24" max="24" width="16" style="171" hidden="1" customWidth="1"/>
    <col min="25" max="25" width="7" style="171" hidden="1" customWidth="1"/>
    <col min="26" max="26" width="3.3984375" style="171" hidden="1" customWidth="1"/>
    <col min="27" max="27" width="15.3984375" style="171" hidden="1" customWidth="1"/>
    <col min="28" max="28" width="9.69921875" style="171" hidden="1" customWidth="1"/>
    <col min="29" max="29" width="4.09765625" style="171" hidden="1" customWidth="1"/>
    <col min="30" max="30" width="18" style="171" hidden="1" customWidth="1"/>
    <col min="31" max="31" width="8.19921875" style="171" hidden="1" customWidth="1"/>
    <col min="32" max="32" width="4.09765625" style="171" hidden="1" customWidth="1"/>
    <col min="33" max="33" width="19.8984375" style="171" hidden="1" customWidth="1"/>
    <col min="34" max="34" width="8.69921875" style="171" hidden="1" customWidth="1"/>
    <col min="35" max="35" width="4.09765625" style="171" hidden="1" customWidth="1"/>
    <col min="36" max="36" width="19.8984375" style="171" hidden="1" customWidth="1"/>
    <col min="37" max="37" width="10.3984375" style="171" hidden="1" customWidth="1"/>
    <col min="38" max="38" width="4.09765625" style="171" hidden="1" customWidth="1"/>
    <col min="39" max="39" width="19.8984375" style="171" hidden="1" customWidth="1"/>
    <col min="40" max="40" width="8.8984375" style="171" hidden="1" customWidth="1"/>
    <col min="41" max="41" width="4.09765625" style="171" hidden="1" customWidth="1"/>
    <col min="42" max="42" width="19.8984375" style="171" hidden="1" customWidth="1"/>
    <col min="43" max="43" width="8.8984375" style="171" hidden="1" customWidth="1"/>
    <col min="44" max="44" width="8" style="171" hidden="1" customWidth="1"/>
    <col min="45" max="45" width="16.59765625" style="171" hidden="1" customWidth="1"/>
    <col min="46" max="46" width="10.3984375" style="171" hidden="1" customWidth="1"/>
    <col min="47" max="47" width="8" style="171" hidden="1" customWidth="1"/>
    <col min="48" max="48" width="16.59765625" style="171" hidden="1" customWidth="1"/>
    <col min="49" max="49" width="8" style="171" hidden="1" customWidth="1"/>
    <col min="50" max="50" width="16.59765625" style="171" hidden="1" customWidth="1"/>
    <col min="51" max="51" width="8" style="171" hidden="1" customWidth="1"/>
    <col min="52" max="52" width="16.59765625" style="171" hidden="1" customWidth="1"/>
    <col min="53" max="53" width="8" style="171" hidden="1" customWidth="1"/>
    <col min="54" max="54" width="16.59765625" style="171" hidden="1" customWidth="1"/>
    <col min="55" max="55" width="8" style="171" hidden="1" customWidth="1"/>
    <col min="56" max="57" width="16" style="171" hidden="1" customWidth="1"/>
    <col min="58" max="58" width="8" style="171" hidden="1" customWidth="1"/>
    <col min="59" max="59" width="9" style="171" hidden="1" customWidth="1"/>
    <col min="60" max="60" width="9" style="171" customWidth="1"/>
    <col min="61" max="16384" width="9" style="171" customWidth="1"/>
  </cols>
  <sheetData>
    <row r="1" spans="1:58" ht="16.5" customHeight="1" thickBot="1">
      <c r="A1" s="166"/>
      <c r="B1" s="448" t="s">
        <v>87</v>
      </c>
      <c r="C1" s="449"/>
      <c r="D1" s="449"/>
      <c r="E1" s="450"/>
      <c r="F1" s="182"/>
      <c r="G1" s="448" t="s">
        <v>87</v>
      </c>
      <c r="H1" s="449"/>
      <c r="I1" s="449"/>
      <c r="J1" s="450"/>
      <c r="K1" s="166"/>
      <c r="L1" s="193"/>
      <c r="M1" s="194" t="str">
        <f>klasyfikacja!C3</f>
        <v>Zachowanie</v>
      </c>
      <c r="N1" s="181"/>
      <c r="O1" s="456" t="str">
        <f>klasyfikacja!D3</f>
        <v>Religia/Etyka</v>
      </c>
      <c r="P1" s="455"/>
      <c r="Q1" s="196"/>
      <c r="R1" s="456" t="str">
        <f>klasyfikacja!E3</f>
        <v>Język polski</v>
      </c>
      <c r="S1" s="455"/>
      <c r="T1" s="197"/>
      <c r="U1" s="454" t="str">
        <f>klasyfikacja!F3</f>
        <v>Język niemiecki</v>
      </c>
      <c r="V1" s="455"/>
      <c r="W1" s="197"/>
      <c r="X1" s="454" t="str">
        <f>klasyfikacja!G3</f>
        <v>Język angielski</v>
      </c>
      <c r="Y1" s="455"/>
      <c r="Z1" s="197"/>
      <c r="AA1" s="454" t="str">
        <f>klasyfikacja!H3</f>
        <v>Historia</v>
      </c>
      <c r="AB1" s="455"/>
      <c r="AC1" s="197"/>
      <c r="AD1" s="454" t="str">
        <f>klasyfikacja!I3</f>
        <v>Matematyka</v>
      </c>
      <c r="AE1" s="455"/>
      <c r="AF1" s="197"/>
      <c r="AG1" s="196" t="str">
        <f>klasyfikacja!J3</f>
        <v>Chemia</v>
      </c>
      <c r="AH1" s="196"/>
      <c r="AI1" s="197"/>
      <c r="AJ1" s="196" t="str">
        <f>klasyfikacja!K3</f>
        <v>Geografia</v>
      </c>
      <c r="AK1" s="196"/>
      <c r="AL1" s="197"/>
      <c r="AM1" s="195" t="str">
        <f>klasyfikacja!L3</f>
        <v>Biologia/Przyroda</v>
      </c>
      <c r="AN1" s="195"/>
      <c r="AO1" s="197"/>
      <c r="AP1" s="195" t="str">
        <f>klasyfikacja!M3</f>
        <v>Fizyka</v>
      </c>
      <c r="AQ1" s="195"/>
      <c r="AR1" s="197"/>
      <c r="AS1" s="195" t="str">
        <f>klasyfikacja!N3</f>
        <v>Plastyka</v>
      </c>
      <c r="AT1" s="195"/>
      <c r="AU1" s="197"/>
      <c r="AV1" s="195" t="str">
        <f>klasyfikacja!O3</f>
        <v>Muz./Zaj. artyst.</v>
      </c>
      <c r="AW1" s="197"/>
      <c r="AX1" s="195" t="str">
        <f>klasyfikacja!P3</f>
        <v>Technika</v>
      </c>
      <c r="AY1" s="197"/>
      <c r="AZ1" s="195" t="str">
        <f>klasyfikacja!Q3</f>
        <v>Informatyka</v>
      </c>
      <c r="BA1" s="197"/>
      <c r="BB1" s="195" t="str">
        <f>klasyfikacja!R3</f>
        <v>WOS</v>
      </c>
      <c r="BC1" s="197"/>
      <c r="BD1" s="312" t="str">
        <f>klasyfikacja!S3</f>
        <v>Wych. fizyczne</v>
      </c>
      <c r="BE1" s="312" t="str">
        <f>klasyfikacja!T3</f>
        <v>EDB</v>
      </c>
      <c r="BF1" s="229" t="s">
        <v>88</v>
      </c>
    </row>
    <row r="2" spans="1:58" ht="16.5" customHeight="1">
      <c r="A2" s="166"/>
      <c r="B2" s="275">
        <v>1</v>
      </c>
      <c r="C2" s="198" t="s">
        <v>112</v>
      </c>
      <c r="E2" s="223">
        <f>$M$30</f>
        <v>0</v>
      </c>
      <c r="F2" s="182"/>
      <c r="G2" s="275">
        <v>2</v>
      </c>
      <c r="H2" s="198" t="s">
        <v>112</v>
      </c>
      <c r="J2" s="223">
        <f>$M$30</f>
        <v>0</v>
      </c>
      <c r="K2" s="182"/>
      <c r="L2" s="199">
        <v>1</v>
      </c>
      <c r="M2" s="232">
        <f>klasyfikacja!C11</f>
        <v>0</v>
      </c>
      <c r="N2" s="200"/>
      <c r="O2" s="201">
        <f>klasyfikacja!D11</f>
        <v>0</v>
      </c>
      <c r="P2" s="202">
        <f aca="true" t="shared" si="0" ref="P2:P23">Q2</f>
        <v>1</v>
      </c>
      <c r="Q2" s="199">
        <v>1</v>
      </c>
      <c r="R2" s="203">
        <f>klasyfikacja!E11</f>
        <v>0</v>
      </c>
      <c r="S2" s="204">
        <f aca="true" t="shared" si="1" ref="S2:S23">T2</f>
        <v>1</v>
      </c>
      <c r="T2" s="199">
        <v>1</v>
      </c>
      <c r="U2" s="205">
        <f>klasyfikacja!F11</f>
        <v>0</v>
      </c>
      <c r="V2" s="204">
        <f>klasyfikacja!G11</f>
        <v>0</v>
      </c>
      <c r="W2" s="307">
        <f>klasyfikacja!H11</f>
        <v>0</v>
      </c>
      <c r="X2" s="205">
        <f>klasyfikacja!G11</f>
        <v>0</v>
      </c>
      <c r="Y2" s="202">
        <f>klasyfikacja!J11</f>
        <v>0</v>
      </c>
      <c r="Z2" s="307">
        <f>klasyfikacja!K11</f>
        <v>0</v>
      </c>
      <c r="AA2" s="205">
        <f>klasyfikacja!H11</f>
        <v>0</v>
      </c>
      <c r="AB2" s="202">
        <f>klasyfikacja!M11</f>
        <v>0</v>
      </c>
      <c r="AC2" s="307">
        <f>klasyfikacja!N11</f>
        <v>0</v>
      </c>
      <c r="AD2" s="206">
        <f>klasyfikacja!I11</f>
        <v>0</v>
      </c>
      <c r="AE2" s="202">
        <f>klasyfikacja!P11</f>
        <v>0</v>
      </c>
      <c r="AF2" s="307">
        <f>klasyfikacja!Q11</f>
        <v>0</v>
      </c>
      <c r="AG2" s="206">
        <f>klasyfikacja!J11</f>
        <v>0</v>
      </c>
      <c r="AH2" s="202">
        <f>klasyfikacja!S11</f>
        <v>0</v>
      </c>
      <c r="AI2" s="199">
        <v>1</v>
      </c>
      <c r="AJ2" s="203">
        <f>klasyfikacja!K11</f>
        <v>0</v>
      </c>
      <c r="AK2" s="207">
        <f aca="true" t="shared" si="2" ref="AK2:AK23">AL2</f>
        <v>1</v>
      </c>
      <c r="AL2" s="199">
        <v>1</v>
      </c>
      <c r="AM2" s="203">
        <f>klasyfikacja!L11</f>
        <v>0</v>
      </c>
      <c r="AN2" s="207">
        <f aca="true" t="shared" si="3" ref="AN2:AN23">AO2</f>
        <v>1</v>
      </c>
      <c r="AO2" s="199">
        <v>1</v>
      </c>
      <c r="AP2" s="203">
        <f>klasyfikacja!M11</f>
        <v>0</v>
      </c>
      <c r="AQ2" s="207">
        <f aca="true" t="shared" si="4" ref="AQ2:AQ23">AR2</f>
        <v>1</v>
      </c>
      <c r="AR2" s="199">
        <v>1</v>
      </c>
      <c r="AS2" s="201">
        <f>klasyfikacja!N11</f>
        <v>0</v>
      </c>
      <c r="AT2" s="208">
        <f aca="true" t="shared" si="5" ref="AT2:AU23">AU2</f>
        <v>0</v>
      </c>
      <c r="AU2" s="201">
        <f t="shared" si="5"/>
        <v>0</v>
      </c>
      <c r="AV2" s="201">
        <f>klasyfikacja!O11</f>
        <v>0</v>
      </c>
      <c r="AW2" s="201">
        <f aca="true" t="shared" si="6" ref="AW2:AW23">AX2</f>
        <v>0</v>
      </c>
      <c r="AX2" s="201">
        <f>klasyfikacja!P11</f>
        <v>0</v>
      </c>
      <c r="AY2" s="201">
        <f aca="true" t="shared" si="7" ref="AY2:AY23">AZ2</f>
        <v>0</v>
      </c>
      <c r="AZ2" s="201">
        <f>klasyfikacja!Q11</f>
        <v>0</v>
      </c>
      <c r="BA2" s="201">
        <f aca="true" t="shared" si="8" ref="BA2:BA23">BB2</f>
        <v>0</v>
      </c>
      <c r="BB2" s="201">
        <f>klasyfikacja!R11</f>
        <v>0</v>
      </c>
      <c r="BC2" s="199"/>
      <c r="BD2" s="201">
        <f>klasyfikacja!S11</f>
        <v>0</v>
      </c>
      <c r="BE2" s="201">
        <f>klasyfikacja!T11</f>
        <v>0</v>
      </c>
      <c r="BF2" s="297">
        <f>klasyfikacja!B11</f>
        <v>0</v>
      </c>
    </row>
    <row r="3" spans="1:58" s="291" customFormat="1" ht="16.5" customHeight="1">
      <c r="A3" s="278"/>
      <c r="B3" s="445">
        <f>BF2</f>
        <v>0</v>
      </c>
      <c r="C3" s="446"/>
      <c r="D3" s="446"/>
      <c r="E3" s="447"/>
      <c r="F3" s="279"/>
      <c r="G3" s="445">
        <f>BF3</f>
        <v>0</v>
      </c>
      <c r="H3" s="446"/>
      <c r="I3" s="446"/>
      <c r="J3" s="447"/>
      <c r="K3" s="279"/>
      <c r="L3" s="280">
        <v>2</v>
      </c>
      <c r="M3" s="281">
        <f>klasyfikacja!C12</f>
        <v>0</v>
      </c>
      <c r="N3" s="282"/>
      <c r="O3" s="283">
        <f>klasyfikacja!D12</f>
        <v>0</v>
      </c>
      <c r="P3" s="284">
        <f t="shared" si="0"/>
        <v>2</v>
      </c>
      <c r="Q3" s="280">
        <v>2</v>
      </c>
      <c r="R3" s="285">
        <f>klasyfikacja!E12</f>
        <v>0</v>
      </c>
      <c r="S3" s="286">
        <f t="shared" si="1"/>
        <v>2</v>
      </c>
      <c r="T3" s="280">
        <v>2</v>
      </c>
      <c r="U3" s="287">
        <f>klasyfikacja!F12</f>
        <v>0</v>
      </c>
      <c r="V3" s="286">
        <f>klasyfikacja!G12</f>
        <v>0</v>
      </c>
      <c r="W3" s="308">
        <f>klasyfikacja!H12</f>
        <v>0</v>
      </c>
      <c r="X3" s="287">
        <f>klasyfikacja!G12</f>
        <v>0</v>
      </c>
      <c r="Y3" s="284">
        <f>klasyfikacja!J12</f>
        <v>0</v>
      </c>
      <c r="Z3" s="308">
        <f>klasyfikacja!K12</f>
        <v>0</v>
      </c>
      <c r="AA3" s="287">
        <f>klasyfikacja!H12</f>
        <v>0</v>
      </c>
      <c r="AB3" s="284">
        <f>klasyfikacja!M12</f>
        <v>0</v>
      </c>
      <c r="AC3" s="308">
        <f>klasyfikacja!N12</f>
        <v>0</v>
      </c>
      <c r="AD3" s="288">
        <f>klasyfikacja!I12</f>
        <v>0</v>
      </c>
      <c r="AE3" s="284">
        <f>klasyfikacja!P12</f>
        <v>0</v>
      </c>
      <c r="AF3" s="308">
        <f>klasyfikacja!Q12</f>
        <v>0</v>
      </c>
      <c r="AG3" s="288">
        <f>klasyfikacja!J12</f>
        <v>0</v>
      </c>
      <c r="AH3" s="284">
        <f>klasyfikacja!S12</f>
        <v>0</v>
      </c>
      <c r="AI3" s="280">
        <v>2</v>
      </c>
      <c r="AJ3" s="285">
        <f>klasyfikacja!K12</f>
        <v>0</v>
      </c>
      <c r="AK3" s="289">
        <f t="shared" si="2"/>
        <v>2</v>
      </c>
      <c r="AL3" s="280">
        <v>2</v>
      </c>
      <c r="AM3" s="285">
        <f>klasyfikacja!L12</f>
        <v>0</v>
      </c>
      <c r="AN3" s="289">
        <f t="shared" si="3"/>
        <v>2</v>
      </c>
      <c r="AO3" s="280">
        <v>2</v>
      </c>
      <c r="AP3" s="285">
        <f>klasyfikacja!M12</f>
        <v>0</v>
      </c>
      <c r="AQ3" s="289">
        <f t="shared" si="4"/>
        <v>2</v>
      </c>
      <c r="AR3" s="280">
        <v>2</v>
      </c>
      <c r="AS3" s="283">
        <f>klasyfikacja!N12</f>
        <v>0</v>
      </c>
      <c r="AT3" s="290">
        <f t="shared" si="5"/>
        <v>0</v>
      </c>
      <c r="AU3" s="283">
        <f t="shared" si="5"/>
        <v>0</v>
      </c>
      <c r="AV3" s="283">
        <f>klasyfikacja!O12</f>
        <v>0</v>
      </c>
      <c r="AW3" s="283">
        <f t="shared" si="6"/>
        <v>0</v>
      </c>
      <c r="AX3" s="283">
        <f>klasyfikacja!P12</f>
        <v>0</v>
      </c>
      <c r="AY3" s="283">
        <f t="shared" si="7"/>
        <v>0</v>
      </c>
      <c r="AZ3" s="283">
        <f>klasyfikacja!Q12</f>
        <v>0</v>
      </c>
      <c r="BA3" s="283">
        <f t="shared" si="8"/>
        <v>0</v>
      </c>
      <c r="BB3" s="283">
        <f>klasyfikacja!R12</f>
        <v>0</v>
      </c>
      <c r="BC3" s="280"/>
      <c r="BD3" s="283">
        <f>klasyfikacja!S12</f>
        <v>0</v>
      </c>
      <c r="BE3" s="283">
        <f>klasyfikacja!T12</f>
        <v>0</v>
      </c>
      <c r="BF3" s="167">
        <f>klasyfikacja!B12</f>
        <v>0</v>
      </c>
    </row>
    <row r="4" spans="1:58" ht="16.5" customHeight="1">
      <c r="A4" s="166"/>
      <c r="B4" s="185" t="s">
        <v>89</v>
      </c>
      <c r="C4" s="186" t="str">
        <f>M1</f>
        <v>Zachowanie</v>
      </c>
      <c r="D4" s="336">
        <f>M2</f>
        <v>0</v>
      </c>
      <c r="E4" s="276" t="str">
        <f>IF(T(D4)="wz","wzorowe",IF(T(D4)="bdb","bardzo dobre",IF(T(D4)="db","dobre",IF(T(D4)="popr","poprawne",IF(T(D4)="ndp","nieodpowiednie",IF(T(D4)="ng","naganne",IF(VALUE(D4)=6,"błąd","błąd")))))))</f>
        <v>błąd</v>
      </c>
      <c r="F4" s="182"/>
      <c r="G4" s="185" t="str">
        <f aca="true" t="shared" si="9" ref="G4:H13">B4</f>
        <v>1.</v>
      </c>
      <c r="H4" s="186" t="str">
        <f t="shared" si="9"/>
        <v>Zachowanie</v>
      </c>
      <c r="I4" s="336">
        <f>$M$3</f>
        <v>0</v>
      </c>
      <c r="J4" s="276" t="str">
        <f>IF(T(I4)="wz","wzorowe",IF(T(I4)="bdb","bardzo dobre",IF(T(I4)="db","dobre",IF(T(I4)="popr","poprawne",IF(T(I4)="ndp","nieodpowiednie",IF(T(I4)="ng","naganne",IF(VALUE(I4)=6,"błąd","błąd")))))))</f>
        <v>błąd</v>
      </c>
      <c r="K4" s="166"/>
      <c r="L4" s="209">
        <v>3</v>
      </c>
      <c r="M4" s="241">
        <f>klasyfikacja!C13</f>
        <v>0</v>
      </c>
      <c r="N4" s="242"/>
      <c r="O4" s="243">
        <f>klasyfikacja!D13</f>
        <v>0</v>
      </c>
      <c r="P4" s="244">
        <f t="shared" si="0"/>
        <v>3</v>
      </c>
      <c r="Q4" s="209">
        <v>3</v>
      </c>
      <c r="R4" s="245">
        <f>klasyfikacja!E13</f>
        <v>0</v>
      </c>
      <c r="S4" s="246">
        <f t="shared" si="1"/>
        <v>3</v>
      </c>
      <c r="T4" s="209">
        <v>3</v>
      </c>
      <c r="U4" s="247">
        <f>klasyfikacja!F13</f>
        <v>0</v>
      </c>
      <c r="V4" s="246">
        <f>klasyfikacja!G13</f>
        <v>0</v>
      </c>
      <c r="W4" s="309">
        <f>klasyfikacja!H13</f>
        <v>0</v>
      </c>
      <c r="X4" s="247">
        <f>klasyfikacja!G13</f>
        <v>0</v>
      </c>
      <c r="Y4" s="244">
        <f>klasyfikacja!J13</f>
        <v>0</v>
      </c>
      <c r="Z4" s="309">
        <f>klasyfikacja!K13</f>
        <v>0</v>
      </c>
      <c r="AA4" s="247">
        <f>klasyfikacja!H13</f>
        <v>0</v>
      </c>
      <c r="AB4" s="244">
        <f>klasyfikacja!M13</f>
        <v>0</v>
      </c>
      <c r="AC4" s="309">
        <f>klasyfikacja!N13</f>
        <v>0</v>
      </c>
      <c r="AD4" s="248">
        <f>klasyfikacja!I13</f>
        <v>0</v>
      </c>
      <c r="AE4" s="244">
        <f>klasyfikacja!P13</f>
        <v>0</v>
      </c>
      <c r="AF4" s="309">
        <f>klasyfikacja!Q13</f>
        <v>0</v>
      </c>
      <c r="AG4" s="248">
        <f>klasyfikacja!J13</f>
        <v>0</v>
      </c>
      <c r="AH4" s="244">
        <f>klasyfikacja!S13</f>
        <v>0</v>
      </c>
      <c r="AI4" s="209">
        <v>3</v>
      </c>
      <c r="AJ4" s="245">
        <f>klasyfikacja!K13</f>
        <v>0</v>
      </c>
      <c r="AK4" s="249">
        <f t="shared" si="2"/>
        <v>3</v>
      </c>
      <c r="AL4" s="209">
        <v>3</v>
      </c>
      <c r="AM4" s="245">
        <f>klasyfikacja!L13</f>
        <v>0</v>
      </c>
      <c r="AN4" s="249">
        <f t="shared" si="3"/>
        <v>3</v>
      </c>
      <c r="AO4" s="209">
        <v>3</v>
      </c>
      <c r="AP4" s="245">
        <f>klasyfikacja!M13</f>
        <v>0</v>
      </c>
      <c r="AQ4" s="249">
        <f t="shared" si="4"/>
        <v>3</v>
      </c>
      <c r="AR4" s="209">
        <v>3</v>
      </c>
      <c r="AS4" s="243">
        <f>klasyfikacja!N13</f>
        <v>0</v>
      </c>
      <c r="AT4" s="250">
        <f t="shared" si="5"/>
        <v>0</v>
      </c>
      <c r="AU4" s="243">
        <f t="shared" si="5"/>
        <v>0</v>
      </c>
      <c r="AV4" s="243">
        <f>klasyfikacja!O13</f>
        <v>0</v>
      </c>
      <c r="AW4" s="243">
        <f t="shared" si="6"/>
        <v>0</v>
      </c>
      <c r="AX4" s="243">
        <f>klasyfikacja!P13</f>
        <v>0</v>
      </c>
      <c r="AY4" s="243">
        <f t="shared" si="7"/>
        <v>0</v>
      </c>
      <c r="AZ4" s="243">
        <f>klasyfikacja!Q13</f>
        <v>0</v>
      </c>
      <c r="BA4" s="243">
        <f t="shared" si="8"/>
        <v>0</v>
      </c>
      <c r="BB4" s="243">
        <f>klasyfikacja!R13</f>
        <v>0</v>
      </c>
      <c r="BC4" s="209"/>
      <c r="BD4" s="243">
        <f>klasyfikacja!S13</f>
        <v>0</v>
      </c>
      <c r="BE4" s="243">
        <f>klasyfikacja!T13</f>
        <v>0</v>
      </c>
      <c r="BF4" s="167">
        <f>klasyfikacja!B13</f>
        <v>0</v>
      </c>
    </row>
    <row r="5" spans="1:58" ht="16.5" customHeight="1">
      <c r="A5" s="166"/>
      <c r="B5" s="168" t="s">
        <v>90</v>
      </c>
      <c r="C5" s="221" t="str">
        <f>O1</f>
        <v>Religia/Etyka</v>
      </c>
      <c r="D5" s="337">
        <f>$O$2</f>
        <v>0</v>
      </c>
      <c r="E5" s="277">
        <f>IF(T(D5)="zw","zwolniony",IF(VALUE(D5)=1,"niedostateczny",IF(VALUE(D5)=2,"dopuszczający",IF(VALUE(D5)=3,"dostateczny",IF(VALUE(D5)=4,"dobry",IF(VALUE(D5)=5,"bardzo dobry",IF(VALUE(D5)=6,"celujący","")))))))</f>
      </c>
      <c r="F5" s="182"/>
      <c r="G5" s="168" t="str">
        <f t="shared" si="9"/>
        <v>2.</v>
      </c>
      <c r="H5" s="169" t="str">
        <f t="shared" si="9"/>
        <v>Religia/Etyka</v>
      </c>
      <c r="I5" s="337">
        <f>O3</f>
        <v>0</v>
      </c>
      <c r="J5" s="277">
        <f aca="true" t="shared" si="10" ref="J5:J21">IF(T(I5)="zw","zwolniony",IF(VALUE(I5)=1,"niedostateczny",IF(VALUE(I5)=2,"dopuszczający",IF(VALUE(I5)=3,"dostateczny",IF(VALUE(I5)=4,"dobry",IF(VALUE(I5)=5,"bardzo dobry",IF(VALUE(I5)=6,"celujący","")))))))</f>
      </c>
      <c r="K5" s="166"/>
      <c r="L5" s="220">
        <v>4</v>
      </c>
      <c r="M5" s="251">
        <f>klasyfikacja!C14</f>
        <v>0</v>
      </c>
      <c r="N5" s="252"/>
      <c r="O5" s="253">
        <f>klasyfikacja!D14</f>
        <v>0</v>
      </c>
      <c r="P5" s="254">
        <f t="shared" si="0"/>
        <v>4</v>
      </c>
      <c r="Q5" s="220">
        <v>4</v>
      </c>
      <c r="R5" s="255">
        <f>klasyfikacja!E14</f>
        <v>0</v>
      </c>
      <c r="S5" s="256">
        <f t="shared" si="1"/>
        <v>4</v>
      </c>
      <c r="T5" s="220">
        <v>4</v>
      </c>
      <c r="U5" s="257">
        <f>klasyfikacja!F14</f>
        <v>0</v>
      </c>
      <c r="V5" s="256">
        <f>klasyfikacja!G14</f>
        <v>0</v>
      </c>
      <c r="W5" s="310">
        <f>klasyfikacja!H14</f>
        <v>0</v>
      </c>
      <c r="X5" s="257">
        <f>klasyfikacja!G14</f>
        <v>0</v>
      </c>
      <c r="Y5" s="254">
        <f>klasyfikacja!J14</f>
        <v>0</v>
      </c>
      <c r="Z5" s="310">
        <f>klasyfikacja!K14</f>
        <v>0</v>
      </c>
      <c r="AA5" s="257">
        <f>klasyfikacja!H14</f>
        <v>0</v>
      </c>
      <c r="AB5" s="254">
        <f>klasyfikacja!M14</f>
        <v>0</v>
      </c>
      <c r="AC5" s="310">
        <f>klasyfikacja!N14</f>
        <v>0</v>
      </c>
      <c r="AD5" s="258">
        <f>klasyfikacja!I14</f>
        <v>0</v>
      </c>
      <c r="AE5" s="254">
        <f>klasyfikacja!P14</f>
        <v>0</v>
      </c>
      <c r="AF5" s="310">
        <f>klasyfikacja!Q14</f>
        <v>0</v>
      </c>
      <c r="AG5" s="258">
        <f>klasyfikacja!J14</f>
        <v>0</v>
      </c>
      <c r="AH5" s="254">
        <f>klasyfikacja!S14</f>
        <v>0</v>
      </c>
      <c r="AI5" s="220">
        <v>4</v>
      </c>
      <c r="AJ5" s="255">
        <f>klasyfikacja!K14</f>
        <v>0</v>
      </c>
      <c r="AK5" s="259">
        <f t="shared" si="2"/>
        <v>4</v>
      </c>
      <c r="AL5" s="220">
        <v>4</v>
      </c>
      <c r="AM5" s="255">
        <f>klasyfikacja!L14</f>
        <v>0</v>
      </c>
      <c r="AN5" s="259">
        <f t="shared" si="3"/>
        <v>4</v>
      </c>
      <c r="AO5" s="220">
        <v>4</v>
      </c>
      <c r="AP5" s="255">
        <f>klasyfikacja!M14</f>
        <v>0</v>
      </c>
      <c r="AQ5" s="259">
        <f t="shared" si="4"/>
        <v>4</v>
      </c>
      <c r="AR5" s="220">
        <v>4</v>
      </c>
      <c r="AS5" s="253">
        <f>klasyfikacja!N14</f>
        <v>0</v>
      </c>
      <c r="AT5" s="260">
        <f t="shared" si="5"/>
        <v>0</v>
      </c>
      <c r="AU5" s="253">
        <f t="shared" si="5"/>
        <v>0</v>
      </c>
      <c r="AV5" s="253">
        <f>klasyfikacja!O14</f>
        <v>0</v>
      </c>
      <c r="AW5" s="253">
        <f t="shared" si="6"/>
        <v>0</v>
      </c>
      <c r="AX5" s="253">
        <f>klasyfikacja!P14</f>
        <v>0</v>
      </c>
      <c r="AY5" s="253">
        <f t="shared" si="7"/>
        <v>0</v>
      </c>
      <c r="AZ5" s="253">
        <f>klasyfikacja!Q14</f>
        <v>0</v>
      </c>
      <c r="BA5" s="253">
        <f t="shared" si="8"/>
        <v>0</v>
      </c>
      <c r="BB5" s="253">
        <f>klasyfikacja!R14</f>
        <v>0</v>
      </c>
      <c r="BC5" s="220"/>
      <c r="BD5" s="253">
        <f>klasyfikacja!S14</f>
        <v>0</v>
      </c>
      <c r="BE5" s="253">
        <f>klasyfikacja!T14</f>
        <v>0</v>
      </c>
      <c r="BF5" s="167">
        <f>klasyfikacja!B14</f>
        <v>0</v>
      </c>
    </row>
    <row r="6" spans="1:58" ht="16.5" customHeight="1">
      <c r="A6" s="166"/>
      <c r="B6" s="168" t="s">
        <v>91</v>
      </c>
      <c r="C6" s="221" t="str">
        <f>R1</f>
        <v>Język polski</v>
      </c>
      <c r="D6" s="337">
        <f>R2</f>
        <v>0</v>
      </c>
      <c r="E6" s="277">
        <f aca="true" t="shared" si="11" ref="E6:E21">IF(T(D6)="zw","zwolniony",IF(VALUE(D6)=1,"niedostateczny",IF(VALUE(D6)=2,"dopuszczający",IF(VALUE(D6)=3,"dostateczny",IF(VALUE(D6)=4,"dobry",IF(VALUE(D6)=5,"bardzo dobry",IF(VALUE(D6)=6,"celujący","")))))))</f>
      </c>
      <c r="F6" s="182"/>
      <c r="G6" s="168" t="str">
        <f t="shared" si="9"/>
        <v>3.</v>
      </c>
      <c r="H6" s="169" t="str">
        <f t="shared" si="9"/>
        <v>Język polski</v>
      </c>
      <c r="I6" s="337">
        <f>R3</f>
        <v>0</v>
      </c>
      <c r="J6" s="277">
        <f t="shared" si="10"/>
      </c>
      <c r="K6" s="166"/>
      <c r="L6" s="209">
        <v>5</v>
      </c>
      <c r="M6" s="241">
        <f>klasyfikacja!C15</f>
        <v>0</v>
      </c>
      <c r="N6" s="242"/>
      <c r="O6" s="243">
        <f>klasyfikacja!D15</f>
        <v>0</v>
      </c>
      <c r="P6" s="244">
        <f t="shared" si="0"/>
        <v>5</v>
      </c>
      <c r="Q6" s="209">
        <v>5</v>
      </c>
      <c r="R6" s="245">
        <f>klasyfikacja!E15</f>
        <v>0</v>
      </c>
      <c r="S6" s="246">
        <f t="shared" si="1"/>
        <v>5</v>
      </c>
      <c r="T6" s="209">
        <v>5</v>
      </c>
      <c r="U6" s="247">
        <f>klasyfikacja!F15</f>
        <v>0</v>
      </c>
      <c r="V6" s="246">
        <f>klasyfikacja!G15</f>
        <v>0</v>
      </c>
      <c r="W6" s="309">
        <f>klasyfikacja!H15</f>
        <v>0</v>
      </c>
      <c r="X6" s="247">
        <f>klasyfikacja!G15</f>
        <v>0</v>
      </c>
      <c r="Y6" s="244">
        <f>klasyfikacja!J15</f>
        <v>0</v>
      </c>
      <c r="Z6" s="309">
        <f>klasyfikacja!K15</f>
        <v>0</v>
      </c>
      <c r="AA6" s="247">
        <f>klasyfikacja!H15</f>
        <v>0</v>
      </c>
      <c r="AB6" s="244">
        <f>klasyfikacja!M15</f>
        <v>0</v>
      </c>
      <c r="AC6" s="309">
        <f>klasyfikacja!N15</f>
        <v>0</v>
      </c>
      <c r="AD6" s="248">
        <f>klasyfikacja!I15</f>
        <v>0</v>
      </c>
      <c r="AE6" s="244">
        <f>klasyfikacja!P15</f>
        <v>0</v>
      </c>
      <c r="AF6" s="309">
        <f>klasyfikacja!Q15</f>
        <v>0</v>
      </c>
      <c r="AG6" s="248">
        <f>klasyfikacja!J15</f>
        <v>0</v>
      </c>
      <c r="AH6" s="244">
        <f>klasyfikacja!S15</f>
        <v>0</v>
      </c>
      <c r="AI6" s="209">
        <v>5</v>
      </c>
      <c r="AJ6" s="245">
        <f>klasyfikacja!K15</f>
        <v>0</v>
      </c>
      <c r="AK6" s="249">
        <f t="shared" si="2"/>
        <v>5</v>
      </c>
      <c r="AL6" s="209">
        <v>5</v>
      </c>
      <c r="AM6" s="245">
        <f>klasyfikacja!L15</f>
        <v>0</v>
      </c>
      <c r="AN6" s="249">
        <f t="shared" si="3"/>
        <v>5</v>
      </c>
      <c r="AO6" s="209">
        <v>5</v>
      </c>
      <c r="AP6" s="245">
        <f>klasyfikacja!M15</f>
        <v>0</v>
      </c>
      <c r="AQ6" s="249">
        <f t="shared" si="4"/>
        <v>5</v>
      </c>
      <c r="AR6" s="209">
        <v>5</v>
      </c>
      <c r="AS6" s="243">
        <f>klasyfikacja!N15</f>
        <v>0</v>
      </c>
      <c r="AT6" s="250">
        <f t="shared" si="5"/>
        <v>0</v>
      </c>
      <c r="AU6" s="243">
        <f t="shared" si="5"/>
        <v>0</v>
      </c>
      <c r="AV6" s="243">
        <f>klasyfikacja!O15</f>
        <v>0</v>
      </c>
      <c r="AW6" s="243">
        <f t="shared" si="6"/>
        <v>0</v>
      </c>
      <c r="AX6" s="243">
        <f>klasyfikacja!P15</f>
        <v>0</v>
      </c>
      <c r="AY6" s="243">
        <f t="shared" si="7"/>
        <v>0</v>
      </c>
      <c r="AZ6" s="243">
        <f>klasyfikacja!Q15</f>
        <v>0</v>
      </c>
      <c r="BA6" s="243">
        <f t="shared" si="8"/>
        <v>0</v>
      </c>
      <c r="BB6" s="243">
        <f>klasyfikacja!R15</f>
        <v>0</v>
      </c>
      <c r="BC6" s="209"/>
      <c r="BD6" s="243">
        <f>klasyfikacja!S15</f>
        <v>0</v>
      </c>
      <c r="BE6" s="243">
        <f>klasyfikacja!T15</f>
        <v>0</v>
      </c>
      <c r="BF6" s="167">
        <f>klasyfikacja!B15</f>
        <v>0</v>
      </c>
    </row>
    <row r="7" spans="1:59" ht="16.5" customHeight="1">
      <c r="A7" s="166"/>
      <c r="B7" s="168" t="s">
        <v>92</v>
      </c>
      <c r="C7" s="221" t="str">
        <f>U1</f>
        <v>Język niemiecki</v>
      </c>
      <c r="D7" s="337">
        <f>U2</f>
        <v>0</v>
      </c>
      <c r="E7" s="277">
        <f t="shared" si="11"/>
      </c>
      <c r="F7" s="182"/>
      <c r="G7" s="168" t="str">
        <f t="shared" si="9"/>
        <v>4.</v>
      </c>
      <c r="H7" s="221" t="str">
        <f t="shared" si="9"/>
        <v>Język niemiecki</v>
      </c>
      <c r="I7" s="337">
        <f>U3</f>
        <v>0</v>
      </c>
      <c r="J7" s="277">
        <f t="shared" si="10"/>
      </c>
      <c r="K7" s="166"/>
      <c r="L7" s="209">
        <v>6</v>
      </c>
      <c r="M7" s="241">
        <f>klasyfikacja!C16</f>
        <v>0</v>
      </c>
      <c r="N7" s="242"/>
      <c r="O7" s="243">
        <f>klasyfikacja!D16</f>
        <v>0</v>
      </c>
      <c r="P7" s="244">
        <f t="shared" si="0"/>
        <v>6</v>
      </c>
      <c r="Q7" s="209">
        <v>6</v>
      </c>
      <c r="R7" s="245">
        <f>klasyfikacja!E16</f>
        <v>0</v>
      </c>
      <c r="S7" s="246">
        <f t="shared" si="1"/>
        <v>6</v>
      </c>
      <c r="T7" s="209">
        <v>6</v>
      </c>
      <c r="U7" s="247">
        <f>klasyfikacja!F16</f>
        <v>0</v>
      </c>
      <c r="V7" s="246">
        <f>klasyfikacja!G16</f>
        <v>0</v>
      </c>
      <c r="W7" s="309">
        <f>klasyfikacja!H16</f>
        <v>0</v>
      </c>
      <c r="X7" s="247">
        <f>klasyfikacja!G16</f>
        <v>0</v>
      </c>
      <c r="Y7" s="244">
        <f>klasyfikacja!J16</f>
        <v>0</v>
      </c>
      <c r="Z7" s="309">
        <f>klasyfikacja!K16</f>
        <v>0</v>
      </c>
      <c r="AA7" s="247">
        <f>klasyfikacja!H16</f>
        <v>0</v>
      </c>
      <c r="AB7" s="244">
        <f>klasyfikacja!M16</f>
        <v>0</v>
      </c>
      <c r="AC7" s="309">
        <f>klasyfikacja!N16</f>
        <v>0</v>
      </c>
      <c r="AD7" s="248">
        <f>klasyfikacja!I16</f>
        <v>0</v>
      </c>
      <c r="AE7" s="244">
        <f>klasyfikacja!P16</f>
        <v>0</v>
      </c>
      <c r="AF7" s="309">
        <f>klasyfikacja!Q16</f>
        <v>0</v>
      </c>
      <c r="AG7" s="248">
        <f>klasyfikacja!J16</f>
        <v>0</v>
      </c>
      <c r="AH7" s="244">
        <f>klasyfikacja!S16</f>
        <v>0</v>
      </c>
      <c r="AI7" s="209">
        <v>6</v>
      </c>
      <c r="AJ7" s="245">
        <f>klasyfikacja!K16</f>
        <v>0</v>
      </c>
      <c r="AK7" s="249">
        <f t="shared" si="2"/>
        <v>6</v>
      </c>
      <c r="AL7" s="209">
        <v>6</v>
      </c>
      <c r="AM7" s="245">
        <f>klasyfikacja!L16</f>
        <v>0</v>
      </c>
      <c r="AN7" s="249">
        <f t="shared" si="3"/>
        <v>6</v>
      </c>
      <c r="AO7" s="209">
        <v>6</v>
      </c>
      <c r="AP7" s="245">
        <f>klasyfikacja!M16</f>
        <v>0</v>
      </c>
      <c r="AQ7" s="249">
        <f t="shared" si="4"/>
        <v>6</v>
      </c>
      <c r="AR7" s="209">
        <v>6</v>
      </c>
      <c r="AS7" s="243">
        <f>klasyfikacja!N16</f>
        <v>0</v>
      </c>
      <c r="AT7" s="250">
        <f t="shared" si="5"/>
        <v>0</v>
      </c>
      <c r="AU7" s="243">
        <f t="shared" si="5"/>
        <v>0</v>
      </c>
      <c r="AV7" s="243">
        <f>klasyfikacja!O16</f>
        <v>0</v>
      </c>
      <c r="AW7" s="243">
        <f t="shared" si="6"/>
        <v>0</v>
      </c>
      <c r="AX7" s="243">
        <f>klasyfikacja!P16</f>
        <v>0</v>
      </c>
      <c r="AY7" s="243">
        <f t="shared" si="7"/>
        <v>0</v>
      </c>
      <c r="AZ7" s="243">
        <f>klasyfikacja!Q16</f>
        <v>0</v>
      </c>
      <c r="BA7" s="243">
        <f t="shared" si="8"/>
        <v>0</v>
      </c>
      <c r="BB7" s="243">
        <f>klasyfikacja!R16</f>
        <v>0</v>
      </c>
      <c r="BC7" s="209"/>
      <c r="BD7" s="243">
        <f>klasyfikacja!S16</f>
        <v>0</v>
      </c>
      <c r="BE7" s="243">
        <f>klasyfikacja!T16</f>
        <v>0</v>
      </c>
      <c r="BF7" s="167">
        <f>klasyfikacja!B16</f>
        <v>0</v>
      </c>
      <c r="BG7" s="291"/>
    </row>
    <row r="8" spans="1:58" ht="16.5" customHeight="1">
      <c r="A8" s="166"/>
      <c r="B8" s="168" t="s">
        <v>93</v>
      </c>
      <c r="C8" s="221" t="str">
        <f>X1</f>
        <v>Język angielski</v>
      </c>
      <c r="D8" s="337">
        <f>X2</f>
        <v>0</v>
      </c>
      <c r="E8" s="277">
        <f t="shared" si="11"/>
      </c>
      <c r="F8" s="182"/>
      <c r="G8" s="168" t="str">
        <f t="shared" si="9"/>
        <v>5.</v>
      </c>
      <c r="H8" s="221" t="str">
        <f t="shared" si="9"/>
        <v>Język angielski</v>
      </c>
      <c r="I8" s="337">
        <f>X3</f>
        <v>0</v>
      </c>
      <c r="J8" s="277">
        <f t="shared" si="10"/>
      </c>
      <c r="K8" s="166"/>
      <c r="L8" s="209">
        <v>7</v>
      </c>
      <c r="M8" s="241">
        <f>klasyfikacja!C17</f>
        <v>0</v>
      </c>
      <c r="N8" s="242"/>
      <c r="O8" s="243">
        <f>klasyfikacja!D17</f>
        <v>0</v>
      </c>
      <c r="P8" s="244">
        <f t="shared" si="0"/>
        <v>7</v>
      </c>
      <c r="Q8" s="209">
        <v>7</v>
      </c>
      <c r="R8" s="245">
        <f>klasyfikacja!E17</f>
        <v>0</v>
      </c>
      <c r="S8" s="246">
        <f t="shared" si="1"/>
        <v>7</v>
      </c>
      <c r="T8" s="209">
        <v>7</v>
      </c>
      <c r="U8" s="247">
        <f>klasyfikacja!F17</f>
        <v>0</v>
      </c>
      <c r="V8" s="246">
        <f>klasyfikacja!G17</f>
        <v>0</v>
      </c>
      <c r="W8" s="309">
        <f>klasyfikacja!H17</f>
        <v>0</v>
      </c>
      <c r="X8" s="247">
        <f>klasyfikacja!G17</f>
        <v>0</v>
      </c>
      <c r="Y8" s="244">
        <f>klasyfikacja!J17</f>
        <v>0</v>
      </c>
      <c r="Z8" s="309">
        <f>klasyfikacja!K17</f>
        <v>0</v>
      </c>
      <c r="AA8" s="247">
        <f>klasyfikacja!H17</f>
        <v>0</v>
      </c>
      <c r="AB8" s="244">
        <f>klasyfikacja!M17</f>
        <v>0</v>
      </c>
      <c r="AC8" s="309">
        <f>klasyfikacja!N17</f>
        <v>0</v>
      </c>
      <c r="AD8" s="248">
        <f>klasyfikacja!I17</f>
        <v>0</v>
      </c>
      <c r="AE8" s="244">
        <f>klasyfikacja!P17</f>
        <v>0</v>
      </c>
      <c r="AF8" s="309">
        <f>klasyfikacja!Q17</f>
        <v>0</v>
      </c>
      <c r="AG8" s="248">
        <f>klasyfikacja!J17</f>
        <v>0</v>
      </c>
      <c r="AH8" s="244">
        <f>klasyfikacja!S17</f>
        <v>0</v>
      </c>
      <c r="AI8" s="209">
        <v>7</v>
      </c>
      <c r="AJ8" s="245">
        <f>klasyfikacja!K17</f>
        <v>0</v>
      </c>
      <c r="AK8" s="249">
        <f t="shared" si="2"/>
        <v>7</v>
      </c>
      <c r="AL8" s="209">
        <v>7</v>
      </c>
      <c r="AM8" s="245">
        <f>klasyfikacja!L17</f>
        <v>0</v>
      </c>
      <c r="AN8" s="249">
        <f t="shared" si="3"/>
        <v>7</v>
      </c>
      <c r="AO8" s="209">
        <v>7</v>
      </c>
      <c r="AP8" s="245">
        <f>klasyfikacja!M17</f>
        <v>0</v>
      </c>
      <c r="AQ8" s="249">
        <f t="shared" si="4"/>
        <v>7</v>
      </c>
      <c r="AR8" s="209">
        <v>7</v>
      </c>
      <c r="AS8" s="243">
        <f>klasyfikacja!N17</f>
        <v>0</v>
      </c>
      <c r="AT8" s="250">
        <f t="shared" si="5"/>
        <v>0</v>
      </c>
      <c r="AU8" s="243">
        <f t="shared" si="5"/>
        <v>0</v>
      </c>
      <c r="AV8" s="243">
        <f>klasyfikacja!O17</f>
        <v>0</v>
      </c>
      <c r="AW8" s="243">
        <f t="shared" si="6"/>
        <v>0</v>
      </c>
      <c r="AX8" s="243">
        <f>klasyfikacja!P17</f>
        <v>0</v>
      </c>
      <c r="AY8" s="243">
        <f t="shared" si="7"/>
        <v>0</v>
      </c>
      <c r="AZ8" s="243">
        <f>klasyfikacja!Q17</f>
        <v>0</v>
      </c>
      <c r="BA8" s="243">
        <f t="shared" si="8"/>
        <v>0</v>
      </c>
      <c r="BB8" s="243">
        <f>klasyfikacja!R17</f>
        <v>0</v>
      </c>
      <c r="BC8" s="209"/>
      <c r="BD8" s="243">
        <f>klasyfikacja!S17</f>
        <v>0</v>
      </c>
      <c r="BE8" s="243">
        <f>klasyfikacja!T17</f>
        <v>0</v>
      </c>
      <c r="BF8" s="167">
        <f>klasyfikacja!B17</f>
        <v>0</v>
      </c>
    </row>
    <row r="9" spans="1:58" ht="16.5" customHeight="1">
      <c r="A9" s="166"/>
      <c r="B9" s="168" t="s">
        <v>94</v>
      </c>
      <c r="C9" s="221" t="str">
        <f>AA1</f>
        <v>Historia</v>
      </c>
      <c r="D9" s="337">
        <f>AA2</f>
        <v>0</v>
      </c>
      <c r="E9" s="277">
        <f t="shared" si="11"/>
      </c>
      <c r="F9" s="182"/>
      <c r="G9" s="168" t="str">
        <f t="shared" si="9"/>
        <v>6.</v>
      </c>
      <c r="H9" s="169" t="str">
        <f t="shared" si="9"/>
        <v>Historia</v>
      </c>
      <c r="I9" s="337">
        <f>AA3</f>
        <v>0</v>
      </c>
      <c r="J9" s="277">
        <f t="shared" si="10"/>
      </c>
      <c r="K9" s="166"/>
      <c r="L9" s="209">
        <v>8</v>
      </c>
      <c r="M9" s="241">
        <f>klasyfikacja!C18</f>
        <v>0</v>
      </c>
      <c r="N9" s="242"/>
      <c r="O9" s="243">
        <f>klasyfikacja!D18</f>
        <v>0</v>
      </c>
      <c r="P9" s="244">
        <f t="shared" si="0"/>
        <v>8</v>
      </c>
      <c r="Q9" s="209">
        <v>8</v>
      </c>
      <c r="R9" s="245">
        <f>klasyfikacja!E18</f>
        <v>0</v>
      </c>
      <c r="S9" s="246">
        <f t="shared" si="1"/>
        <v>8</v>
      </c>
      <c r="T9" s="209">
        <v>8</v>
      </c>
      <c r="U9" s="247">
        <f>klasyfikacja!F18</f>
        <v>0</v>
      </c>
      <c r="V9" s="246">
        <f>klasyfikacja!G18</f>
        <v>0</v>
      </c>
      <c r="W9" s="309">
        <f>klasyfikacja!H18</f>
        <v>0</v>
      </c>
      <c r="X9" s="247">
        <f>klasyfikacja!G18</f>
        <v>0</v>
      </c>
      <c r="Y9" s="244">
        <f>klasyfikacja!J18</f>
        <v>0</v>
      </c>
      <c r="Z9" s="309">
        <f>klasyfikacja!K18</f>
        <v>0</v>
      </c>
      <c r="AA9" s="247">
        <f>klasyfikacja!H18</f>
        <v>0</v>
      </c>
      <c r="AB9" s="244">
        <f>klasyfikacja!M18</f>
        <v>0</v>
      </c>
      <c r="AC9" s="309">
        <f>klasyfikacja!N18</f>
        <v>0</v>
      </c>
      <c r="AD9" s="248">
        <f>klasyfikacja!I18</f>
        <v>0</v>
      </c>
      <c r="AE9" s="244">
        <f>klasyfikacja!P18</f>
        <v>0</v>
      </c>
      <c r="AF9" s="309">
        <f>klasyfikacja!Q18</f>
        <v>0</v>
      </c>
      <c r="AG9" s="248">
        <f>klasyfikacja!J18</f>
        <v>0</v>
      </c>
      <c r="AH9" s="244">
        <f>klasyfikacja!S18</f>
        <v>0</v>
      </c>
      <c r="AI9" s="209">
        <v>8</v>
      </c>
      <c r="AJ9" s="245">
        <f>klasyfikacja!K18</f>
        <v>0</v>
      </c>
      <c r="AK9" s="249">
        <f t="shared" si="2"/>
        <v>8</v>
      </c>
      <c r="AL9" s="209">
        <v>8</v>
      </c>
      <c r="AM9" s="245">
        <f>klasyfikacja!L18</f>
        <v>0</v>
      </c>
      <c r="AN9" s="249">
        <f t="shared" si="3"/>
        <v>8</v>
      </c>
      <c r="AO9" s="209">
        <v>8</v>
      </c>
      <c r="AP9" s="245">
        <f>klasyfikacja!M18</f>
        <v>0</v>
      </c>
      <c r="AQ9" s="249">
        <f t="shared" si="4"/>
        <v>8</v>
      </c>
      <c r="AR9" s="209">
        <v>8</v>
      </c>
      <c r="AS9" s="243">
        <f>klasyfikacja!N18</f>
        <v>0</v>
      </c>
      <c r="AT9" s="250">
        <f t="shared" si="5"/>
        <v>0</v>
      </c>
      <c r="AU9" s="243">
        <f t="shared" si="5"/>
        <v>0</v>
      </c>
      <c r="AV9" s="243">
        <f>klasyfikacja!O18</f>
        <v>0</v>
      </c>
      <c r="AW9" s="243">
        <f t="shared" si="6"/>
        <v>0</v>
      </c>
      <c r="AX9" s="243">
        <f>klasyfikacja!P18</f>
        <v>0</v>
      </c>
      <c r="AY9" s="243">
        <f t="shared" si="7"/>
        <v>0</v>
      </c>
      <c r="AZ9" s="243">
        <f>klasyfikacja!Q18</f>
        <v>0</v>
      </c>
      <c r="BA9" s="243">
        <f t="shared" si="8"/>
        <v>0</v>
      </c>
      <c r="BB9" s="243">
        <f>klasyfikacja!R18</f>
        <v>0</v>
      </c>
      <c r="BC9" s="209"/>
      <c r="BD9" s="243">
        <f>klasyfikacja!S18</f>
        <v>0</v>
      </c>
      <c r="BE9" s="243">
        <f>klasyfikacja!T18</f>
        <v>0</v>
      </c>
      <c r="BF9" s="167">
        <f>klasyfikacja!B18</f>
        <v>0</v>
      </c>
    </row>
    <row r="10" spans="1:58" ht="16.5" customHeight="1">
      <c r="A10" s="166"/>
      <c r="B10" s="168" t="s">
        <v>95</v>
      </c>
      <c r="C10" s="221" t="str">
        <f>AD1</f>
        <v>Matematyka</v>
      </c>
      <c r="D10" s="337">
        <f>AD2</f>
        <v>0</v>
      </c>
      <c r="E10" s="277">
        <f t="shared" si="11"/>
      </c>
      <c r="F10" s="182"/>
      <c r="G10" s="168" t="str">
        <f t="shared" si="9"/>
        <v>7.</v>
      </c>
      <c r="H10" s="169" t="str">
        <f t="shared" si="9"/>
        <v>Matematyka</v>
      </c>
      <c r="I10" s="337">
        <f>AD3</f>
        <v>0</v>
      </c>
      <c r="J10" s="277">
        <f t="shared" si="10"/>
      </c>
      <c r="K10" s="166"/>
      <c r="L10" s="209">
        <v>9</v>
      </c>
      <c r="M10" s="241">
        <f>klasyfikacja!C19</f>
        <v>0</v>
      </c>
      <c r="N10" s="242"/>
      <c r="O10" s="243">
        <f>klasyfikacja!D19</f>
        <v>0</v>
      </c>
      <c r="P10" s="244">
        <f t="shared" si="0"/>
        <v>9</v>
      </c>
      <c r="Q10" s="209">
        <v>9</v>
      </c>
      <c r="R10" s="261">
        <f>klasyfikacja!E19</f>
        <v>0</v>
      </c>
      <c r="S10" s="246">
        <f t="shared" si="1"/>
        <v>9</v>
      </c>
      <c r="T10" s="209">
        <v>9</v>
      </c>
      <c r="U10" s="247">
        <f>klasyfikacja!F19</f>
        <v>0</v>
      </c>
      <c r="V10" s="246">
        <f>klasyfikacja!G19</f>
        <v>0</v>
      </c>
      <c r="W10" s="309">
        <f>klasyfikacja!H19</f>
        <v>0</v>
      </c>
      <c r="X10" s="247">
        <f>klasyfikacja!G19</f>
        <v>0</v>
      </c>
      <c r="Y10" s="244">
        <f>klasyfikacja!J19</f>
        <v>0</v>
      </c>
      <c r="Z10" s="309">
        <f>klasyfikacja!K19</f>
        <v>0</v>
      </c>
      <c r="AA10" s="247">
        <f>klasyfikacja!H19</f>
        <v>0</v>
      </c>
      <c r="AB10" s="244">
        <f>klasyfikacja!M19</f>
        <v>0</v>
      </c>
      <c r="AC10" s="309">
        <f>klasyfikacja!N19</f>
        <v>0</v>
      </c>
      <c r="AD10" s="248">
        <f>klasyfikacja!I19</f>
        <v>0</v>
      </c>
      <c r="AE10" s="244">
        <f>klasyfikacja!P19</f>
        <v>0</v>
      </c>
      <c r="AF10" s="309">
        <f>klasyfikacja!Q19</f>
        <v>0</v>
      </c>
      <c r="AG10" s="248">
        <f>klasyfikacja!J19</f>
        <v>0</v>
      </c>
      <c r="AH10" s="244">
        <f>klasyfikacja!S19</f>
        <v>0</v>
      </c>
      <c r="AI10" s="209">
        <v>9</v>
      </c>
      <c r="AJ10" s="245">
        <f>klasyfikacja!K19</f>
        <v>0</v>
      </c>
      <c r="AK10" s="249">
        <f t="shared" si="2"/>
        <v>9</v>
      </c>
      <c r="AL10" s="209">
        <v>9</v>
      </c>
      <c r="AM10" s="245">
        <f>klasyfikacja!L19</f>
        <v>0</v>
      </c>
      <c r="AN10" s="249">
        <f t="shared" si="3"/>
        <v>9</v>
      </c>
      <c r="AO10" s="209">
        <v>9</v>
      </c>
      <c r="AP10" s="245">
        <f>klasyfikacja!M19</f>
        <v>0</v>
      </c>
      <c r="AQ10" s="249">
        <f t="shared" si="4"/>
        <v>9</v>
      </c>
      <c r="AR10" s="209">
        <v>9</v>
      </c>
      <c r="AS10" s="243">
        <f>klasyfikacja!N19</f>
        <v>0</v>
      </c>
      <c r="AT10" s="250">
        <f t="shared" si="5"/>
        <v>0</v>
      </c>
      <c r="AU10" s="243">
        <f t="shared" si="5"/>
        <v>0</v>
      </c>
      <c r="AV10" s="243">
        <f>klasyfikacja!O19</f>
        <v>0</v>
      </c>
      <c r="AW10" s="243">
        <f t="shared" si="6"/>
        <v>0</v>
      </c>
      <c r="AX10" s="243">
        <f>klasyfikacja!P19</f>
        <v>0</v>
      </c>
      <c r="AY10" s="243">
        <f t="shared" si="7"/>
        <v>0</v>
      </c>
      <c r="AZ10" s="243">
        <f>klasyfikacja!Q19</f>
        <v>0</v>
      </c>
      <c r="BA10" s="243">
        <f t="shared" si="8"/>
        <v>0</v>
      </c>
      <c r="BB10" s="243">
        <f>klasyfikacja!R19</f>
        <v>0</v>
      </c>
      <c r="BC10" s="209"/>
      <c r="BD10" s="243">
        <f>klasyfikacja!S19</f>
        <v>0</v>
      </c>
      <c r="BE10" s="243">
        <f>klasyfikacja!T19</f>
        <v>0</v>
      </c>
      <c r="BF10" s="167">
        <f>klasyfikacja!B19</f>
        <v>0</v>
      </c>
    </row>
    <row r="11" spans="1:58" ht="16.5" customHeight="1">
      <c r="A11" s="166"/>
      <c r="B11" s="168" t="s">
        <v>96</v>
      </c>
      <c r="C11" s="221" t="str">
        <f>AG1</f>
        <v>Chemia</v>
      </c>
      <c r="D11" s="337">
        <f>$AG$2</f>
        <v>0</v>
      </c>
      <c r="E11" s="277">
        <f t="shared" si="11"/>
      </c>
      <c r="F11" s="182"/>
      <c r="G11" s="168" t="str">
        <f t="shared" si="9"/>
        <v>8.</v>
      </c>
      <c r="H11" s="169" t="str">
        <f t="shared" si="9"/>
        <v>Chemia</v>
      </c>
      <c r="I11" s="337">
        <f>$AG$3</f>
        <v>0</v>
      </c>
      <c r="J11" s="277">
        <f t="shared" si="10"/>
      </c>
      <c r="K11" s="166"/>
      <c r="L11" s="222">
        <v>10</v>
      </c>
      <c r="M11" s="262">
        <f>klasyfikacja!C20</f>
        <v>0</v>
      </c>
      <c r="N11" s="263"/>
      <c r="O11" s="264">
        <f>klasyfikacja!D20</f>
        <v>0</v>
      </c>
      <c r="P11" s="265">
        <f t="shared" si="0"/>
        <v>10</v>
      </c>
      <c r="Q11" s="222">
        <v>10</v>
      </c>
      <c r="R11" s="266">
        <f>klasyfikacja!E20</f>
        <v>0</v>
      </c>
      <c r="S11" s="267">
        <f t="shared" si="1"/>
        <v>10</v>
      </c>
      <c r="T11" s="222">
        <v>10</v>
      </c>
      <c r="U11" s="266">
        <f>klasyfikacja!F20</f>
        <v>0</v>
      </c>
      <c r="V11" s="267">
        <f>klasyfikacja!G20</f>
        <v>0</v>
      </c>
      <c r="W11" s="311">
        <f>klasyfikacja!H20</f>
        <v>0</v>
      </c>
      <c r="X11" s="268">
        <f>klasyfikacja!G20</f>
        <v>0</v>
      </c>
      <c r="Y11" s="265">
        <f>klasyfikacja!J20</f>
        <v>0</v>
      </c>
      <c r="Z11" s="311">
        <f>klasyfikacja!K20</f>
        <v>0</v>
      </c>
      <c r="AA11" s="268">
        <f>klasyfikacja!H20</f>
        <v>0</v>
      </c>
      <c r="AB11" s="265">
        <f>klasyfikacja!M20</f>
        <v>0</v>
      </c>
      <c r="AC11" s="311">
        <f>klasyfikacja!N20</f>
        <v>0</v>
      </c>
      <c r="AD11" s="269">
        <f>klasyfikacja!I20</f>
        <v>0</v>
      </c>
      <c r="AE11" s="265">
        <f>klasyfikacja!P20</f>
        <v>0</v>
      </c>
      <c r="AF11" s="311">
        <f>klasyfikacja!Q20</f>
        <v>0</v>
      </c>
      <c r="AG11" s="269">
        <f>klasyfikacja!J20</f>
        <v>0</v>
      </c>
      <c r="AH11" s="265">
        <f>klasyfikacja!S20</f>
        <v>0</v>
      </c>
      <c r="AI11" s="222">
        <v>10</v>
      </c>
      <c r="AJ11" s="266">
        <f>klasyfikacja!K20</f>
        <v>0</v>
      </c>
      <c r="AK11" s="270">
        <f t="shared" si="2"/>
        <v>10</v>
      </c>
      <c r="AL11" s="222">
        <v>10</v>
      </c>
      <c r="AM11" s="266">
        <f>klasyfikacja!L20</f>
        <v>0</v>
      </c>
      <c r="AN11" s="270">
        <f t="shared" si="3"/>
        <v>10</v>
      </c>
      <c r="AO11" s="222">
        <v>10</v>
      </c>
      <c r="AP11" s="266">
        <f>klasyfikacja!M20</f>
        <v>0</v>
      </c>
      <c r="AQ11" s="270">
        <f t="shared" si="4"/>
        <v>10</v>
      </c>
      <c r="AR11" s="222">
        <v>10</v>
      </c>
      <c r="AS11" s="264">
        <f>klasyfikacja!N20</f>
        <v>0</v>
      </c>
      <c r="AT11" s="271">
        <f t="shared" si="5"/>
        <v>0</v>
      </c>
      <c r="AU11" s="264">
        <f t="shared" si="5"/>
        <v>0</v>
      </c>
      <c r="AV11" s="264">
        <f>klasyfikacja!O20</f>
        <v>0</v>
      </c>
      <c r="AW11" s="264">
        <f t="shared" si="6"/>
        <v>0</v>
      </c>
      <c r="AX11" s="264">
        <f>klasyfikacja!P20</f>
        <v>0</v>
      </c>
      <c r="AY11" s="264">
        <f t="shared" si="7"/>
        <v>0</v>
      </c>
      <c r="AZ11" s="264">
        <f>klasyfikacja!Q20</f>
        <v>0</v>
      </c>
      <c r="BA11" s="264">
        <f t="shared" si="8"/>
        <v>0</v>
      </c>
      <c r="BB11" s="264">
        <f>klasyfikacja!R20</f>
        <v>0</v>
      </c>
      <c r="BC11" s="222"/>
      <c r="BD11" s="264">
        <f>klasyfikacja!S20</f>
        <v>0</v>
      </c>
      <c r="BE11" s="264">
        <f>klasyfikacja!T20</f>
        <v>0</v>
      </c>
      <c r="BF11" s="167">
        <f>klasyfikacja!B20</f>
        <v>0</v>
      </c>
    </row>
    <row r="12" spans="1:58" ht="16.5" customHeight="1">
      <c r="A12" s="166"/>
      <c r="B12" s="168" t="s">
        <v>97</v>
      </c>
      <c r="C12" s="221" t="str">
        <f>AJ1</f>
        <v>Geografia</v>
      </c>
      <c r="D12" s="337">
        <f>$AJ$2</f>
        <v>0</v>
      </c>
      <c r="E12" s="277">
        <f t="shared" si="11"/>
      </c>
      <c r="F12" s="182"/>
      <c r="G12" s="168" t="str">
        <f t="shared" si="9"/>
        <v>9.</v>
      </c>
      <c r="H12" s="169" t="str">
        <f t="shared" si="9"/>
        <v>Geografia</v>
      </c>
      <c r="I12" s="337">
        <f>$AJ$3</f>
        <v>0</v>
      </c>
      <c r="J12" s="277">
        <f t="shared" si="10"/>
      </c>
      <c r="K12" s="166"/>
      <c r="L12" s="209">
        <v>11</v>
      </c>
      <c r="M12" s="241">
        <f>klasyfikacja!C21</f>
        <v>0</v>
      </c>
      <c r="N12" s="242"/>
      <c r="O12" s="243">
        <f>klasyfikacja!D21</f>
        <v>0</v>
      </c>
      <c r="P12" s="244">
        <f t="shared" si="0"/>
        <v>11</v>
      </c>
      <c r="Q12" s="209">
        <v>11</v>
      </c>
      <c r="R12" s="245">
        <f>klasyfikacja!E21</f>
        <v>0</v>
      </c>
      <c r="S12" s="246">
        <f t="shared" si="1"/>
        <v>11</v>
      </c>
      <c r="T12" s="209">
        <v>11</v>
      </c>
      <c r="U12" s="245">
        <f>klasyfikacja!F21</f>
        <v>0</v>
      </c>
      <c r="V12" s="246">
        <f>klasyfikacja!G21</f>
        <v>0</v>
      </c>
      <c r="W12" s="309">
        <f>klasyfikacja!H21</f>
        <v>0</v>
      </c>
      <c r="X12" s="247">
        <f>klasyfikacja!G21</f>
        <v>0</v>
      </c>
      <c r="Y12" s="244">
        <f>klasyfikacja!J21</f>
        <v>0</v>
      </c>
      <c r="Z12" s="309">
        <f>klasyfikacja!K21</f>
        <v>0</v>
      </c>
      <c r="AA12" s="247">
        <f>klasyfikacja!H21</f>
        <v>0</v>
      </c>
      <c r="AB12" s="244">
        <f>klasyfikacja!M21</f>
        <v>0</v>
      </c>
      <c r="AC12" s="309">
        <f>klasyfikacja!N21</f>
        <v>0</v>
      </c>
      <c r="AD12" s="248">
        <f>klasyfikacja!I21</f>
        <v>0</v>
      </c>
      <c r="AE12" s="244">
        <f>klasyfikacja!P21</f>
        <v>0</v>
      </c>
      <c r="AF12" s="309">
        <f>klasyfikacja!Q21</f>
        <v>0</v>
      </c>
      <c r="AG12" s="248">
        <f>klasyfikacja!J21</f>
        <v>0</v>
      </c>
      <c r="AH12" s="244">
        <f>klasyfikacja!S21</f>
        <v>0</v>
      </c>
      <c r="AI12" s="209">
        <v>11</v>
      </c>
      <c r="AJ12" s="245">
        <f>klasyfikacja!K21</f>
        <v>0</v>
      </c>
      <c r="AK12" s="249">
        <f t="shared" si="2"/>
        <v>11</v>
      </c>
      <c r="AL12" s="209">
        <v>11</v>
      </c>
      <c r="AM12" s="245">
        <f>klasyfikacja!L21</f>
        <v>0</v>
      </c>
      <c r="AN12" s="249">
        <f t="shared" si="3"/>
        <v>11</v>
      </c>
      <c r="AO12" s="209">
        <v>11</v>
      </c>
      <c r="AP12" s="245">
        <f>klasyfikacja!M21</f>
        <v>0</v>
      </c>
      <c r="AQ12" s="249">
        <f t="shared" si="4"/>
        <v>11</v>
      </c>
      <c r="AR12" s="209">
        <v>11</v>
      </c>
      <c r="AS12" s="243">
        <f>klasyfikacja!N21</f>
        <v>0</v>
      </c>
      <c r="AT12" s="250">
        <f t="shared" si="5"/>
        <v>0</v>
      </c>
      <c r="AU12" s="243">
        <f t="shared" si="5"/>
        <v>0</v>
      </c>
      <c r="AV12" s="243">
        <f>klasyfikacja!O21</f>
        <v>0</v>
      </c>
      <c r="AW12" s="243">
        <f t="shared" si="6"/>
        <v>0</v>
      </c>
      <c r="AX12" s="243">
        <f>klasyfikacja!P21</f>
        <v>0</v>
      </c>
      <c r="AY12" s="243">
        <f t="shared" si="7"/>
        <v>0</v>
      </c>
      <c r="AZ12" s="243">
        <f>klasyfikacja!Q21</f>
        <v>0</v>
      </c>
      <c r="BA12" s="243">
        <f t="shared" si="8"/>
        <v>0</v>
      </c>
      <c r="BB12" s="243">
        <f>klasyfikacja!R21</f>
        <v>0</v>
      </c>
      <c r="BC12" s="209"/>
      <c r="BD12" s="243">
        <f>klasyfikacja!S21</f>
        <v>0</v>
      </c>
      <c r="BE12" s="243">
        <f>klasyfikacja!T21</f>
        <v>0</v>
      </c>
      <c r="BF12" s="167">
        <f>klasyfikacja!B21</f>
        <v>0</v>
      </c>
    </row>
    <row r="13" spans="1:58" ht="16.5" customHeight="1">
      <c r="A13" s="166"/>
      <c r="B13" s="168" t="s">
        <v>98</v>
      </c>
      <c r="C13" s="221" t="str">
        <f>AM1</f>
        <v>Biologia/Przyroda</v>
      </c>
      <c r="D13" s="337">
        <f>$AM$2</f>
        <v>0</v>
      </c>
      <c r="E13" s="277">
        <f t="shared" si="11"/>
      </c>
      <c r="F13" s="182"/>
      <c r="G13" s="168" t="str">
        <f t="shared" si="9"/>
        <v>10.</v>
      </c>
      <c r="H13" s="169" t="str">
        <f t="shared" si="9"/>
        <v>Biologia/Przyroda</v>
      </c>
      <c r="I13" s="337">
        <f>$AM$3</f>
        <v>0</v>
      </c>
      <c r="J13" s="277">
        <f t="shared" si="10"/>
      </c>
      <c r="K13" s="166"/>
      <c r="L13" s="209">
        <v>12</v>
      </c>
      <c r="M13" s="241">
        <f>klasyfikacja!C22</f>
        <v>0</v>
      </c>
      <c r="N13" s="242"/>
      <c r="O13" s="243">
        <f>klasyfikacja!D22</f>
        <v>0</v>
      </c>
      <c r="P13" s="244">
        <f t="shared" si="0"/>
        <v>12</v>
      </c>
      <c r="Q13" s="209">
        <v>12</v>
      </c>
      <c r="R13" s="245">
        <f>klasyfikacja!E22</f>
        <v>0</v>
      </c>
      <c r="S13" s="246">
        <f t="shared" si="1"/>
        <v>12</v>
      </c>
      <c r="T13" s="209">
        <v>12</v>
      </c>
      <c r="U13" s="245">
        <f>klasyfikacja!F22</f>
        <v>0</v>
      </c>
      <c r="V13" s="246">
        <f>klasyfikacja!G22</f>
        <v>0</v>
      </c>
      <c r="W13" s="309">
        <f>klasyfikacja!H22</f>
        <v>0</v>
      </c>
      <c r="X13" s="247">
        <f>klasyfikacja!G22</f>
        <v>0</v>
      </c>
      <c r="Y13" s="244">
        <f>klasyfikacja!J22</f>
        <v>0</v>
      </c>
      <c r="Z13" s="309">
        <f>klasyfikacja!K22</f>
        <v>0</v>
      </c>
      <c r="AA13" s="247">
        <f>klasyfikacja!H22</f>
        <v>0</v>
      </c>
      <c r="AB13" s="244">
        <f>klasyfikacja!M22</f>
        <v>0</v>
      </c>
      <c r="AC13" s="309">
        <f>klasyfikacja!N22</f>
        <v>0</v>
      </c>
      <c r="AD13" s="248">
        <f>klasyfikacja!I22</f>
        <v>0</v>
      </c>
      <c r="AE13" s="244">
        <f>klasyfikacja!P22</f>
        <v>0</v>
      </c>
      <c r="AF13" s="309">
        <f>klasyfikacja!Q22</f>
        <v>0</v>
      </c>
      <c r="AG13" s="248">
        <f>klasyfikacja!J22</f>
        <v>0</v>
      </c>
      <c r="AH13" s="244">
        <f>klasyfikacja!S22</f>
        <v>0</v>
      </c>
      <c r="AI13" s="209">
        <v>12</v>
      </c>
      <c r="AJ13" s="245">
        <f>klasyfikacja!K22</f>
        <v>0</v>
      </c>
      <c r="AK13" s="249">
        <f t="shared" si="2"/>
        <v>12</v>
      </c>
      <c r="AL13" s="209">
        <v>12</v>
      </c>
      <c r="AM13" s="245">
        <f>klasyfikacja!L22</f>
        <v>0</v>
      </c>
      <c r="AN13" s="249">
        <f t="shared" si="3"/>
        <v>12</v>
      </c>
      <c r="AO13" s="209">
        <v>12</v>
      </c>
      <c r="AP13" s="245">
        <f>klasyfikacja!M22</f>
        <v>0</v>
      </c>
      <c r="AQ13" s="249">
        <f t="shared" si="4"/>
        <v>12</v>
      </c>
      <c r="AR13" s="209">
        <v>12</v>
      </c>
      <c r="AS13" s="243">
        <f>klasyfikacja!N22</f>
        <v>0</v>
      </c>
      <c r="AT13" s="250">
        <f t="shared" si="5"/>
        <v>0</v>
      </c>
      <c r="AU13" s="243">
        <f t="shared" si="5"/>
        <v>0</v>
      </c>
      <c r="AV13" s="243">
        <f>klasyfikacja!O22</f>
        <v>0</v>
      </c>
      <c r="AW13" s="243">
        <f t="shared" si="6"/>
        <v>0</v>
      </c>
      <c r="AX13" s="243">
        <f>klasyfikacja!P22</f>
        <v>0</v>
      </c>
      <c r="AY13" s="243">
        <f t="shared" si="7"/>
        <v>0</v>
      </c>
      <c r="AZ13" s="243">
        <f>klasyfikacja!Q22</f>
        <v>0</v>
      </c>
      <c r="BA13" s="243">
        <f t="shared" si="8"/>
        <v>0</v>
      </c>
      <c r="BB13" s="243">
        <f>klasyfikacja!R22</f>
        <v>0</v>
      </c>
      <c r="BC13" s="209"/>
      <c r="BD13" s="243">
        <f>klasyfikacja!S22</f>
        <v>0</v>
      </c>
      <c r="BE13" s="243">
        <f>klasyfikacja!T22</f>
        <v>0</v>
      </c>
      <c r="BF13" s="167">
        <f>klasyfikacja!B22</f>
        <v>0</v>
      </c>
    </row>
    <row r="14" spans="1:58" ht="16.5" customHeight="1">
      <c r="A14" s="166"/>
      <c r="B14" s="168" t="s">
        <v>99</v>
      </c>
      <c r="C14" s="221" t="str">
        <f>AP1</f>
        <v>Fizyka</v>
      </c>
      <c r="D14" s="337">
        <f>$AP$2</f>
        <v>0</v>
      </c>
      <c r="E14" s="277">
        <f t="shared" si="11"/>
      </c>
      <c r="F14" s="182"/>
      <c r="G14" s="168" t="str">
        <f>$B14</f>
        <v>11.</v>
      </c>
      <c r="H14" s="169" t="str">
        <f>$C14</f>
        <v>Fizyka</v>
      </c>
      <c r="I14" s="337">
        <f>$AP$3</f>
        <v>0</v>
      </c>
      <c r="J14" s="277">
        <f t="shared" si="10"/>
      </c>
      <c r="K14" s="166"/>
      <c r="L14" s="209">
        <v>13</v>
      </c>
      <c r="M14" s="241">
        <f>klasyfikacja!C23</f>
        <v>0</v>
      </c>
      <c r="N14" s="242"/>
      <c r="O14" s="243">
        <f>klasyfikacja!D23</f>
        <v>0</v>
      </c>
      <c r="P14" s="244">
        <f t="shared" si="0"/>
        <v>13</v>
      </c>
      <c r="Q14" s="209">
        <v>13</v>
      </c>
      <c r="R14" s="245">
        <f>klasyfikacja!E23</f>
        <v>0</v>
      </c>
      <c r="S14" s="246">
        <f t="shared" si="1"/>
        <v>13</v>
      </c>
      <c r="T14" s="209">
        <v>13</v>
      </c>
      <c r="U14" s="247">
        <f>klasyfikacja!F23</f>
        <v>0</v>
      </c>
      <c r="V14" s="246">
        <f>klasyfikacja!G23</f>
        <v>0</v>
      </c>
      <c r="W14" s="309">
        <f>klasyfikacja!H23</f>
        <v>0</v>
      </c>
      <c r="X14" s="247">
        <f>klasyfikacja!G23</f>
        <v>0</v>
      </c>
      <c r="Y14" s="244">
        <f>klasyfikacja!J23</f>
        <v>0</v>
      </c>
      <c r="Z14" s="309">
        <f>klasyfikacja!K23</f>
        <v>0</v>
      </c>
      <c r="AA14" s="247">
        <f>klasyfikacja!H23</f>
        <v>0</v>
      </c>
      <c r="AB14" s="244">
        <f>klasyfikacja!M23</f>
        <v>0</v>
      </c>
      <c r="AC14" s="309">
        <f>klasyfikacja!N23</f>
        <v>0</v>
      </c>
      <c r="AD14" s="248">
        <f>klasyfikacja!I23</f>
        <v>0</v>
      </c>
      <c r="AE14" s="244">
        <f>klasyfikacja!P23</f>
        <v>0</v>
      </c>
      <c r="AF14" s="309">
        <f>klasyfikacja!Q23</f>
        <v>0</v>
      </c>
      <c r="AG14" s="248">
        <f>klasyfikacja!J23</f>
        <v>0</v>
      </c>
      <c r="AH14" s="244">
        <f>klasyfikacja!S23</f>
        <v>0</v>
      </c>
      <c r="AI14" s="209">
        <v>13</v>
      </c>
      <c r="AJ14" s="245">
        <f>klasyfikacja!K23</f>
        <v>0</v>
      </c>
      <c r="AK14" s="249">
        <f t="shared" si="2"/>
        <v>13</v>
      </c>
      <c r="AL14" s="209">
        <v>13</v>
      </c>
      <c r="AM14" s="245">
        <f>klasyfikacja!L23</f>
        <v>0</v>
      </c>
      <c r="AN14" s="249">
        <f t="shared" si="3"/>
        <v>13</v>
      </c>
      <c r="AO14" s="209">
        <v>13</v>
      </c>
      <c r="AP14" s="245">
        <f>klasyfikacja!M23</f>
        <v>0</v>
      </c>
      <c r="AQ14" s="249">
        <f t="shared" si="4"/>
        <v>13</v>
      </c>
      <c r="AR14" s="209">
        <v>13</v>
      </c>
      <c r="AS14" s="243">
        <f>klasyfikacja!N23</f>
        <v>0</v>
      </c>
      <c r="AT14" s="250">
        <f t="shared" si="5"/>
        <v>0</v>
      </c>
      <c r="AU14" s="243">
        <f t="shared" si="5"/>
        <v>0</v>
      </c>
      <c r="AV14" s="243">
        <f>klasyfikacja!O23</f>
        <v>0</v>
      </c>
      <c r="AW14" s="243">
        <f t="shared" si="6"/>
        <v>0</v>
      </c>
      <c r="AX14" s="243">
        <f>klasyfikacja!P23</f>
        <v>0</v>
      </c>
      <c r="AY14" s="243">
        <f t="shared" si="7"/>
        <v>0</v>
      </c>
      <c r="AZ14" s="243">
        <f>klasyfikacja!Q23</f>
        <v>0</v>
      </c>
      <c r="BA14" s="243">
        <f t="shared" si="8"/>
        <v>0</v>
      </c>
      <c r="BB14" s="243">
        <f>klasyfikacja!R23</f>
        <v>0</v>
      </c>
      <c r="BC14" s="209"/>
      <c r="BD14" s="243">
        <f>klasyfikacja!S23</f>
        <v>0</v>
      </c>
      <c r="BE14" s="243">
        <f>klasyfikacja!T23</f>
        <v>0</v>
      </c>
      <c r="BF14" s="167">
        <f>klasyfikacja!B23</f>
        <v>0</v>
      </c>
    </row>
    <row r="15" spans="1:58" ht="16.5" customHeight="1">
      <c r="A15" s="166"/>
      <c r="B15" s="168" t="s">
        <v>100</v>
      </c>
      <c r="C15" s="221" t="str">
        <f>AS1</f>
        <v>Plastyka</v>
      </c>
      <c r="D15" s="337">
        <f>$AS$2</f>
        <v>0</v>
      </c>
      <c r="E15" s="277">
        <f t="shared" si="11"/>
      </c>
      <c r="F15" s="182"/>
      <c r="G15" s="168" t="str">
        <f>$B$15</f>
        <v>12.</v>
      </c>
      <c r="H15" s="169" t="str">
        <f>$C$15</f>
        <v>Plastyka</v>
      </c>
      <c r="I15" s="337">
        <f>$AS$3</f>
        <v>0</v>
      </c>
      <c r="J15" s="277">
        <f t="shared" si="10"/>
      </c>
      <c r="K15" s="166"/>
      <c r="L15" s="209">
        <v>14</v>
      </c>
      <c r="M15" s="241">
        <f>klasyfikacja!C24</f>
        <v>0</v>
      </c>
      <c r="N15" s="242"/>
      <c r="O15" s="243">
        <f>klasyfikacja!D24</f>
        <v>0</v>
      </c>
      <c r="P15" s="244">
        <f t="shared" si="0"/>
        <v>14</v>
      </c>
      <c r="Q15" s="209">
        <v>14</v>
      </c>
      <c r="R15" s="245">
        <f>klasyfikacja!E24</f>
        <v>0</v>
      </c>
      <c r="S15" s="246">
        <f t="shared" si="1"/>
        <v>14</v>
      </c>
      <c r="T15" s="209">
        <v>14</v>
      </c>
      <c r="U15" s="247">
        <f>klasyfikacja!F24</f>
        <v>0</v>
      </c>
      <c r="V15" s="246">
        <f>klasyfikacja!G24</f>
        <v>0</v>
      </c>
      <c r="W15" s="309">
        <f>klasyfikacja!H24</f>
        <v>0</v>
      </c>
      <c r="X15" s="247">
        <f>klasyfikacja!G24</f>
        <v>0</v>
      </c>
      <c r="Y15" s="244">
        <f>klasyfikacja!J24</f>
        <v>0</v>
      </c>
      <c r="Z15" s="309">
        <f>klasyfikacja!K24</f>
        <v>0</v>
      </c>
      <c r="AA15" s="247">
        <f>klasyfikacja!H24</f>
        <v>0</v>
      </c>
      <c r="AB15" s="244">
        <f>klasyfikacja!M24</f>
        <v>0</v>
      </c>
      <c r="AC15" s="309">
        <f>klasyfikacja!N24</f>
        <v>0</v>
      </c>
      <c r="AD15" s="248">
        <f>klasyfikacja!I24</f>
        <v>0</v>
      </c>
      <c r="AE15" s="244">
        <f>klasyfikacja!P24</f>
        <v>0</v>
      </c>
      <c r="AF15" s="309">
        <f>klasyfikacja!Q24</f>
        <v>0</v>
      </c>
      <c r="AG15" s="248">
        <f>klasyfikacja!J24</f>
        <v>0</v>
      </c>
      <c r="AH15" s="244">
        <f>klasyfikacja!S24</f>
        <v>0</v>
      </c>
      <c r="AI15" s="209">
        <v>14</v>
      </c>
      <c r="AJ15" s="245">
        <f>klasyfikacja!K24</f>
        <v>0</v>
      </c>
      <c r="AK15" s="249">
        <f t="shared" si="2"/>
        <v>14</v>
      </c>
      <c r="AL15" s="209">
        <v>14</v>
      </c>
      <c r="AM15" s="245">
        <f>klasyfikacja!L24</f>
        <v>0</v>
      </c>
      <c r="AN15" s="249">
        <f t="shared" si="3"/>
        <v>14</v>
      </c>
      <c r="AO15" s="209">
        <v>14</v>
      </c>
      <c r="AP15" s="245">
        <f>klasyfikacja!M24</f>
        <v>0</v>
      </c>
      <c r="AQ15" s="249">
        <f t="shared" si="4"/>
        <v>14</v>
      </c>
      <c r="AR15" s="209">
        <v>14</v>
      </c>
      <c r="AS15" s="243">
        <f>klasyfikacja!N24</f>
        <v>0</v>
      </c>
      <c r="AT15" s="250">
        <f t="shared" si="5"/>
        <v>0</v>
      </c>
      <c r="AU15" s="243">
        <f t="shared" si="5"/>
        <v>0</v>
      </c>
      <c r="AV15" s="243">
        <f>klasyfikacja!O24</f>
        <v>0</v>
      </c>
      <c r="AW15" s="243">
        <f t="shared" si="6"/>
        <v>0</v>
      </c>
      <c r="AX15" s="243">
        <f>klasyfikacja!P24</f>
        <v>0</v>
      </c>
      <c r="AY15" s="243">
        <f t="shared" si="7"/>
        <v>0</v>
      </c>
      <c r="AZ15" s="243">
        <f>klasyfikacja!Q24</f>
        <v>0</v>
      </c>
      <c r="BA15" s="243">
        <f t="shared" si="8"/>
        <v>0</v>
      </c>
      <c r="BB15" s="243">
        <f>klasyfikacja!R24</f>
        <v>0</v>
      </c>
      <c r="BC15" s="209"/>
      <c r="BD15" s="243">
        <f>klasyfikacja!S24</f>
        <v>0</v>
      </c>
      <c r="BE15" s="243">
        <f>klasyfikacja!T24</f>
        <v>0</v>
      </c>
      <c r="BF15" s="167">
        <f>klasyfikacja!B24</f>
        <v>0</v>
      </c>
    </row>
    <row r="16" spans="1:58" ht="16.5" customHeight="1">
      <c r="A16" s="166"/>
      <c r="B16" s="168" t="s">
        <v>101</v>
      </c>
      <c r="C16" s="169" t="str">
        <f>AV1</f>
        <v>Muz./Zaj. artyst.</v>
      </c>
      <c r="D16" s="337">
        <f>$AV$2</f>
        <v>0</v>
      </c>
      <c r="E16" s="277">
        <f t="shared" si="11"/>
      </c>
      <c r="F16" s="182"/>
      <c r="G16" s="168" t="str">
        <f>$B$16</f>
        <v>13.</v>
      </c>
      <c r="H16" s="169" t="str">
        <f>$C$16</f>
        <v>Muz./Zaj. artyst.</v>
      </c>
      <c r="I16" s="337">
        <f>$AV$3</f>
        <v>0</v>
      </c>
      <c r="J16" s="277">
        <f t="shared" si="10"/>
      </c>
      <c r="K16" s="166"/>
      <c r="L16" s="209">
        <v>15</v>
      </c>
      <c r="M16" s="241">
        <f>klasyfikacja!C25</f>
        <v>0</v>
      </c>
      <c r="N16" s="242"/>
      <c r="O16" s="243">
        <f>klasyfikacja!D25</f>
        <v>0</v>
      </c>
      <c r="P16" s="244">
        <f t="shared" si="0"/>
        <v>15</v>
      </c>
      <c r="Q16" s="209">
        <v>15</v>
      </c>
      <c r="R16" s="245">
        <f>klasyfikacja!E25</f>
        <v>0</v>
      </c>
      <c r="S16" s="246">
        <f t="shared" si="1"/>
        <v>15</v>
      </c>
      <c r="T16" s="209">
        <v>15</v>
      </c>
      <c r="U16" s="247">
        <f>klasyfikacja!F25</f>
        <v>0</v>
      </c>
      <c r="V16" s="246">
        <f>klasyfikacja!G25</f>
        <v>0</v>
      </c>
      <c r="W16" s="309">
        <f>klasyfikacja!H25</f>
        <v>0</v>
      </c>
      <c r="X16" s="247">
        <f>klasyfikacja!G25</f>
        <v>0</v>
      </c>
      <c r="Y16" s="244">
        <f>klasyfikacja!J25</f>
        <v>0</v>
      </c>
      <c r="Z16" s="309">
        <f>klasyfikacja!K25</f>
        <v>0</v>
      </c>
      <c r="AA16" s="247">
        <f>klasyfikacja!H25</f>
        <v>0</v>
      </c>
      <c r="AB16" s="244">
        <f>klasyfikacja!M25</f>
        <v>0</v>
      </c>
      <c r="AC16" s="309">
        <f>klasyfikacja!N25</f>
        <v>0</v>
      </c>
      <c r="AD16" s="248">
        <f>klasyfikacja!I25</f>
        <v>0</v>
      </c>
      <c r="AE16" s="244">
        <f>klasyfikacja!P25</f>
        <v>0</v>
      </c>
      <c r="AF16" s="309">
        <f>klasyfikacja!Q25</f>
        <v>0</v>
      </c>
      <c r="AG16" s="248">
        <f>klasyfikacja!J25</f>
        <v>0</v>
      </c>
      <c r="AH16" s="244">
        <f>klasyfikacja!S25</f>
        <v>0</v>
      </c>
      <c r="AI16" s="209">
        <v>15</v>
      </c>
      <c r="AJ16" s="245">
        <f>klasyfikacja!K25</f>
        <v>0</v>
      </c>
      <c r="AK16" s="249">
        <f t="shared" si="2"/>
        <v>15</v>
      </c>
      <c r="AL16" s="209">
        <v>15</v>
      </c>
      <c r="AM16" s="245">
        <f>klasyfikacja!L25</f>
        <v>0</v>
      </c>
      <c r="AN16" s="249">
        <f t="shared" si="3"/>
        <v>15</v>
      </c>
      <c r="AO16" s="209">
        <v>15</v>
      </c>
      <c r="AP16" s="245">
        <f>klasyfikacja!M25</f>
        <v>0</v>
      </c>
      <c r="AQ16" s="249">
        <f t="shared" si="4"/>
        <v>15</v>
      </c>
      <c r="AR16" s="209">
        <v>15</v>
      </c>
      <c r="AS16" s="243">
        <f>klasyfikacja!N25</f>
        <v>0</v>
      </c>
      <c r="AT16" s="250">
        <f t="shared" si="5"/>
        <v>0</v>
      </c>
      <c r="AU16" s="243">
        <f t="shared" si="5"/>
        <v>0</v>
      </c>
      <c r="AV16" s="243">
        <f>klasyfikacja!O25</f>
        <v>0</v>
      </c>
      <c r="AW16" s="243">
        <f t="shared" si="6"/>
        <v>0</v>
      </c>
      <c r="AX16" s="243">
        <f>klasyfikacja!P25</f>
        <v>0</v>
      </c>
      <c r="AY16" s="243">
        <f t="shared" si="7"/>
        <v>0</v>
      </c>
      <c r="AZ16" s="243">
        <f>klasyfikacja!Q25</f>
        <v>0</v>
      </c>
      <c r="BA16" s="243">
        <f t="shared" si="8"/>
        <v>0</v>
      </c>
      <c r="BB16" s="243">
        <f>klasyfikacja!R25</f>
        <v>0</v>
      </c>
      <c r="BC16" s="209"/>
      <c r="BD16" s="243">
        <f>klasyfikacja!S25</f>
        <v>0</v>
      </c>
      <c r="BE16" s="243">
        <f>klasyfikacja!T25</f>
        <v>0</v>
      </c>
      <c r="BF16" s="167">
        <f>klasyfikacja!B25</f>
        <v>0</v>
      </c>
    </row>
    <row r="17" spans="1:58" ht="16.5" customHeight="1">
      <c r="A17" s="166"/>
      <c r="B17" s="168" t="s">
        <v>102</v>
      </c>
      <c r="C17" s="169" t="str">
        <f>AX1</f>
        <v>Technika</v>
      </c>
      <c r="D17" s="337">
        <f>$AX$2</f>
        <v>0</v>
      </c>
      <c r="E17" s="277">
        <f t="shared" si="11"/>
      </c>
      <c r="F17" s="182"/>
      <c r="G17" s="168" t="str">
        <f>$B$17</f>
        <v>14.</v>
      </c>
      <c r="H17" s="169" t="str">
        <f>$C$17</f>
        <v>Technika</v>
      </c>
      <c r="I17" s="337">
        <f>$AX$3</f>
        <v>0</v>
      </c>
      <c r="J17" s="277">
        <f t="shared" si="10"/>
      </c>
      <c r="K17" s="166"/>
      <c r="L17" s="209">
        <v>16</v>
      </c>
      <c r="M17" s="241">
        <f>klasyfikacja!C26</f>
        <v>0</v>
      </c>
      <c r="N17" s="242"/>
      <c r="O17" s="243">
        <f>klasyfikacja!D26</f>
        <v>0</v>
      </c>
      <c r="P17" s="244">
        <f t="shared" si="0"/>
        <v>16</v>
      </c>
      <c r="Q17" s="209">
        <v>16</v>
      </c>
      <c r="R17" s="245">
        <f>klasyfikacja!E26</f>
        <v>0</v>
      </c>
      <c r="S17" s="246">
        <f t="shared" si="1"/>
        <v>16</v>
      </c>
      <c r="T17" s="209">
        <v>16</v>
      </c>
      <c r="U17" s="247">
        <f>klasyfikacja!F26</f>
        <v>0</v>
      </c>
      <c r="V17" s="246">
        <f>klasyfikacja!G26</f>
        <v>0</v>
      </c>
      <c r="W17" s="309">
        <f>klasyfikacja!H26</f>
        <v>0</v>
      </c>
      <c r="X17" s="247">
        <f>klasyfikacja!G26</f>
        <v>0</v>
      </c>
      <c r="Y17" s="244">
        <f>klasyfikacja!J26</f>
        <v>0</v>
      </c>
      <c r="Z17" s="309">
        <f>klasyfikacja!K26</f>
        <v>0</v>
      </c>
      <c r="AA17" s="247">
        <f>klasyfikacja!H26</f>
        <v>0</v>
      </c>
      <c r="AB17" s="244">
        <f>klasyfikacja!M26</f>
        <v>0</v>
      </c>
      <c r="AC17" s="309">
        <f>klasyfikacja!N26</f>
        <v>0</v>
      </c>
      <c r="AD17" s="248">
        <f>klasyfikacja!I26</f>
        <v>0</v>
      </c>
      <c r="AE17" s="244">
        <f>klasyfikacja!P26</f>
        <v>0</v>
      </c>
      <c r="AF17" s="309">
        <f>klasyfikacja!Q26</f>
        <v>0</v>
      </c>
      <c r="AG17" s="248">
        <f>klasyfikacja!J26</f>
        <v>0</v>
      </c>
      <c r="AH17" s="244">
        <f>klasyfikacja!S26</f>
        <v>0</v>
      </c>
      <c r="AI17" s="209">
        <v>16</v>
      </c>
      <c r="AJ17" s="272">
        <f>klasyfikacja!K26</f>
        <v>0</v>
      </c>
      <c r="AK17" s="249">
        <f t="shared" si="2"/>
        <v>16</v>
      </c>
      <c r="AL17" s="209">
        <v>16</v>
      </c>
      <c r="AM17" s="245">
        <f>klasyfikacja!L26</f>
        <v>0</v>
      </c>
      <c r="AN17" s="249">
        <f t="shared" si="3"/>
        <v>16</v>
      </c>
      <c r="AO17" s="209">
        <v>16</v>
      </c>
      <c r="AP17" s="245">
        <f>klasyfikacja!M26</f>
        <v>0</v>
      </c>
      <c r="AQ17" s="249">
        <f t="shared" si="4"/>
        <v>16</v>
      </c>
      <c r="AR17" s="209">
        <v>16</v>
      </c>
      <c r="AS17" s="243">
        <f>klasyfikacja!N26</f>
        <v>0</v>
      </c>
      <c r="AT17" s="250">
        <f t="shared" si="5"/>
        <v>0</v>
      </c>
      <c r="AU17" s="243">
        <f t="shared" si="5"/>
        <v>0</v>
      </c>
      <c r="AV17" s="243">
        <f>klasyfikacja!O26</f>
        <v>0</v>
      </c>
      <c r="AW17" s="243">
        <f t="shared" si="6"/>
        <v>0</v>
      </c>
      <c r="AX17" s="243">
        <f>klasyfikacja!P26</f>
        <v>0</v>
      </c>
      <c r="AY17" s="243">
        <f t="shared" si="7"/>
        <v>0</v>
      </c>
      <c r="AZ17" s="243">
        <f>klasyfikacja!Q26</f>
        <v>0</v>
      </c>
      <c r="BA17" s="243">
        <f t="shared" si="8"/>
        <v>0</v>
      </c>
      <c r="BB17" s="243">
        <f>klasyfikacja!R26</f>
        <v>0</v>
      </c>
      <c r="BC17" s="209"/>
      <c r="BD17" s="243">
        <f>klasyfikacja!S26</f>
        <v>0</v>
      </c>
      <c r="BE17" s="243">
        <f>klasyfikacja!T26</f>
        <v>0</v>
      </c>
      <c r="BF17" s="167">
        <f>klasyfikacja!B26</f>
        <v>0</v>
      </c>
    </row>
    <row r="18" spans="1:58" ht="16.5" customHeight="1">
      <c r="A18" s="166"/>
      <c r="B18" s="168">
        <v>15</v>
      </c>
      <c r="C18" s="169" t="str">
        <f>AZ1</f>
        <v>Informatyka</v>
      </c>
      <c r="D18" s="337">
        <f>$AZ$2</f>
        <v>0</v>
      </c>
      <c r="E18" s="277">
        <f t="shared" si="11"/>
      </c>
      <c r="F18" s="182"/>
      <c r="G18" s="168">
        <f>$B$18</f>
        <v>15</v>
      </c>
      <c r="H18" s="169" t="str">
        <f>$C$18</f>
        <v>Informatyka</v>
      </c>
      <c r="I18" s="337">
        <f>$AZ$3</f>
        <v>0</v>
      </c>
      <c r="J18" s="277">
        <f t="shared" si="10"/>
      </c>
      <c r="K18" s="166"/>
      <c r="L18" s="209" t="s">
        <v>103</v>
      </c>
      <c r="M18" s="241">
        <f>klasyfikacja!C27</f>
        <v>0</v>
      </c>
      <c r="N18" s="242"/>
      <c r="O18" s="243">
        <f>klasyfikacja!D27</f>
        <v>0</v>
      </c>
      <c r="P18" s="244" t="str">
        <f t="shared" si="0"/>
        <v>17</v>
      </c>
      <c r="Q18" s="209" t="s">
        <v>103</v>
      </c>
      <c r="R18" s="245">
        <f>klasyfikacja!E27</f>
        <v>0</v>
      </c>
      <c r="S18" s="246" t="str">
        <f t="shared" si="1"/>
        <v>17</v>
      </c>
      <c r="T18" s="209" t="s">
        <v>103</v>
      </c>
      <c r="U18" s="247">
        <f>klasyfikacja!F27</f>
        <v>0</v>
      </c>
      <c r="V18" s="246">
        <f>klasyfikacja!G27</f>
        <v>0</v>
      </c>
      <c r="W18" s="309">
        <f>klasyfikacja!H27</f>
        <v>0</v>
      </c>
      <c r="X18" s="247">
        <f>klasyfikacja!G27</f>
        <v>0</v>
      </c>
      <c r="Y18" s="244">
        <f>klasyfikacja!J27</f>
        <v>0</v>
      </c>
      <c r="Z18" s="309">
        <f>klasyfikacja!K27</f>
        <v>0</v>
      </c>
      <c r="AA18" s="247">
        <f>klasyfikacja!H27</f>
        <v>0</v>
      </c>
      <c r="AB18" s="244">
        <f>klasyfikacja!M27</f>
        <v>0</v>
      </c>
      <c r="AC18" s="309">
        <f>klasyfikacja!N27</f>
        <v>0</v>
      </c>
      <c r="AD18" s="248">
        <f>klasyfikacja!I27</f>
        <v>0</v>
      </c>
      <c r="AE18" s="244">
        <f>klasyfikacja!P27</f>
        <v>0</v>
      </c>
      <c r="AF18" s="309">
        <f>klasyfikacja!Q27</f>
        <v>0</v>
      </c>
      <c r="AG18" s="248">
        <f>klasyfikacja!J27</f>
        <v>0</v>
      </c>
      <c r="AH18" s="244">
        <f>klasyfikacja!S27</f>
        <v>0</v>
      </c>
      <c r="AI18" s="209" t="s">
        <v>103</v>
      </c>
      <c r="AJ18" s="245">
        <f>klasyfikacja!K27</f>
        <v>0</v>
      </c>
      <c r="AK18" s="249" t="str">
        <f t="shared" si="2"/>
        <v>17</v>
      </c>
      <c r="AL18" s="209" t="s">
        <v>103</v>
      </c>
      <c r="AM18" s="245">
        <f>klasyfikacja!L27</f>
        <v>0</v>
      </c>
      <c r="AN18" s="249" t="str">
        <f t="shared" si="3"/>
        <v>17</v>
      </c>
      <c r="AO18" s="209" t="s">
        <v>103</v>
      </c>
      <c r="AP18" s="245">
        <f>klasyfikacja!M27</f>
        <v>0</v>
      </c>
      <c r="AQ18" s="249" t="str">
        <f t="shared" si="4"/>
        <v>17</v>
      </c>
      <c r="AR18" s="209" t="s">
        <v>103</v>
      </c>
      <c r="AS18" s="243">
        <f>klasyfikacja!N27</f>
        <v>0</v>
      </c>
      <c r="AT18" s="250">
        <f t="shared" si="5"/>
        <v>0</v>
      </c>
      <c r="AU18" s="243">
        <f t="shared" si="5"/>
        <v>0</v>
      </c>
      <c r="AV18" s="243">
        <f>klasyfikacja!O27</f>
        <v>0</v>
      </c>
      <c r="AW18" s="243">
        <f t="shared" si="6"/>
        <v>0</v>
      </c>
      <c r="AX18" s="243">
        <f>klasyfikacja!P27</f>
        <v>0</v>
      </c>
      <c r="AY18" s="243">
        <f t="shared" si="7"/>
        <v>0</v>
      </c>
      <c r="AZ18" s="243">
        <f>klasyfikacja!Q27</f>
        <v>0</v>
      </c>
      <c r="BA18" s="243">
        <f t="shared" si="8"/>
        <v>0</v>
      </c>
      <c r="BB18" s="243">
        <f>klasyfikacja!R27</f>
        <v>0</v>
      </c>
      <c r="BC18" s="209"/>
      <c r="BD18" s="243">
        <f>klasyfikacja!S27</f>
        <v>0</v>
      </c>
      <c r="BE18" s="243">
        <f>klasyfikacja!T27</f>
        <v>0</v>
      </c>
      <c r="BF18" s="167">
        <f>klasyfikacja!B27</f>
        <v>0</v>
      </c>
    </row>
    <row r="19" spans="1:58" ht="16.5" customHeight="1">
      <c r="A19" s="166"/>
      <c r="B19" s="168">
        <v>16</v>
      </c>
      <c r="C19" s="169" t="str">
        <f>BB1</f>
        <v>WOS</v>
      </c>
      <c r="D19" s="337">
        <f>$BB$2</f>
        <v>0</v>
      </c>
      <c r="E19" s="277">
        <f t="shared" si="11"/>
      </c>
      <c r="F19" s="182"/>
      <c r="G19" s="168">
        <v>16</v>
      </c>
      <c r="H19" s="169" t="str">
        <f>$C$19</f>
        <v>WOS</v>
      </c>
      <c r="I19" s="337">
        <f>$BB$3</f>
        <v>0</v>
      </c>
      <c r="J19" s="277">
        <f t="shared" si="10"/>
      </c>
      <c r="L19" s="209" t="s">
        <v>104</v>
      </c>
      <c r="M19" s="241">
        <f>klasyfikacja!C28</f>
        <v>0</v>
      </c>
      <c r="N19" s="242"/>
      <c r="O19" s="243">
        <f>klasyfikacja!D28</f>
        <v>0</v>
      </c>
      <c r="P19" s="244" t="str">
        <f t="shared" si="0"/>
        <v>18</v>
      </c>
      <c r="Q19" s="209" t="s">
        <v>104</v>
      </c>
      <c r="R19" s="245">
        <f>klasyfikacja!E28</f>
        <v>0</v>
      </c>
      <c r="S19" s="246" t="str">
        <f t="shared" si="1"/>
        <v>18</v>
      </c>
      <c r="T19" s="209" t="s">
        <v>104</v>
      </c>
      <c r="U19" s="247">
        <f>klasyfikacja!F28</f>
        <v>0</v>
      </c>
      <c r="V19" s="246">
        <f>klasyfikacja!G28</f>
        <v>0</v>
      </c>
      <c r="W19" s="309">
        <f>klasyfikacja!H28</f>
        <v>0</v>
      </c>
      <c r="X19" s="247">
        <f>klasyfikacja!G28</f>
        <v>0</v>
      </c>
      <c r="Y19" s="244">
        <f>klasyfikacja!J28</f>
        <v>0</v>
      </c>
      <c r="Z19" s="309">
        <f>klasyfikacja!K28</f>
        <v>0</v>
      </c>
      <c r="AA19" s="247">
        <f>klasyfikacja!H28</f>
        <v>0</v>
      </c>
      <c r="AB19" s="244">
        <f>klasyfikacja!M28</f>
        <v>0</v>
      </c>
      <c r="AC19" s="309">
        <f>klasyfikacja!N28</f>
        <v>0</v>
      </c>
      <c r="AD19" s="248">
        <f>klasyfikacja!I28</f>
        <v>0</v>
      </c>
      <c r="AE19" s="244">
        <f>klasyfikacja!P28</f>
        <v>0</v>
      </c>
      <c r="AF19" s="309">
        <f>klasyfikacja!Q28</f>
        <v>0</v>
      </c>
      <c r="AG19" s="248">
        <f>klasyfikacja!J28</f>
        <v>0</v>
      </c>
      <c r="AH19" s="244">
        <f>klasyfikacja!S28</f>
        <v>0</v>
      </c>
      <c r="AI19" s="209" t="s">
        <v>104</v>
      </c>
      <c r="AJ19" s="245">
        <f>klasyfikacja!K28</f>
        <v>0</v>
      </c>
      <c r="AK19" s="249" t="str">
        <f t="shared" si="2"/>
        <v>18</v>
      </c>
      <c r="AL19" s="209" t="s">
        <v>104</v>
      </c>
      <c r="AM19" s="245">
        <f>klasyfikacja!L28</f>
        <v>0</v>
      </c>
      <c r="AN19" s="249" t="str">
        <f t="shared" si="3"/>
        <v>18</v>
      </c>
      <c r="AO19" s="209" t="s">
        <v>104</v>
      </c>
      <c r="AP19" s="245">
        <f>klasyfikacja!M28</f>
        <v>0</v>
      </c>
      <c r="AQ19" s="249" t="str">
        <f t="shared" si="4"/>
        <v>18</v>
      </c>
      <c r="AR19" s="209" t="s">
        <v>104</v>
      </c>
      <c r="AS19" s="243">
        <f>klasyfikacja!N28</f>
        <v>0</v>
      </c>
      <c r="AT19" s="250">
        <f t="shared" si="5"/>
        <v>0</v>
      </c>
      <c r="AU19" s="243">
        <f t="shared" si="5"/>
        <v>0</v>
      </c>
      <c r="AV19" s="243">
        <f>klasyfikacja!O28</f>
        <v>0</v>
      </c>
      <c r="AW19" s="243">
        <f t="shared" si="6"/>
        <v>0</v>
      </c>
      <c r="AX19" s="243">
        <f>klasyfikacja!P28</f>
        <v>0</v>
      </c>
      <c r="AY19" s="243">
        <f t="shared" si="7"/>
        <v>0</v>
      </c>
      <c r="AZ19" s="243">
        <f>klasyfikacja!Q28</f>
        <v>0</v>
      </c>
      <c r="BA19" s="243">
        <f t="shared" si="8"/>
        <v>0</v>
      </c>
      <c r="BB19" s="243">
        <f>klasyfikacja!R28</f>
        <v>0</v>
      </c>
      <c r="BC19" s="209"/>
      <c r="BD19" s="243">
        <f>klasyfikacja!S28</f>
        <v>0</v>
      </c>
      <c r="BE19" s="243">
        <f>klasyfikacja!T28</f>
        <v>0</v>
      </c>
      <c r="BF19" s="167">
        <f>klasyfikacja!B28</f>
        <v>0</v>
      </c>
    </row>
    <row r="20" spans="1:58" ht="16.5" customHeight="1">
      <c r="A20" s="166"/>
      <c r="B20" s="168">
        <v>17</v>
      </c>
      <c r="C20" s="169" t="str">
        <f>BD1</f>
        <v>Wych. fizyczne</v>
      </c>
      <c r="D20" s="337">
        <f>$BD$2</f>
        <v>0</v>
      </c>
      <c r="E20" s="277">
        <f t="shared" si="11"/>
      </c>
      <c r="F20" s="182"/>
      <c r="G20" s="168">
        <f>B20</f>
        <v>17</v>
      </c>
      <c r="H20" s="169" t="str">
        <f>C20</f>
        <v>Wych. fizyczne</v>
      </c>
      <c r="I20" s="337">
        <f>$BD$3</f>
        <v>0</v>
      </c>
      <c r="J20" s="277">
        <f t="shared" si="10"/>
      </c>
      <c r="K20" s="166"/>
      <c r="L20" s="209" t="s">
        <v>105</v>
      </c>
      <c r="M20" s="241">
        <f>klasyfikacja!C29</f>
        <v>0</v>
      </c>
      <c r="N20" s="242"/>
      <c r="O20" s="233">
        <f>klasyfikacja!D29</f>
        <v>0</v>
      </c>
      <c r="P20" s="234" t="str">
        <f t="shared" si="0"/>
        <v>19</v>
      </c>
      <c r="Q20" s="209" t="s">
        <v>105</v>
      </c>
      <c r="R20" s="235">
        <f>klasyfikacja!E29</f>
        <v>0</v>
      </c>
      <c r="S20" s="236" t="str">
        <f t="shared" si="1"/>
        <v>19</v>
      </c>
      <c r="T20" s="209" t="s">
        <v>105</v>
      </c>
      <c r="U20" s="237">
        <f>klasyfikacja!F29</f>
        <v>0</v>
      </c>
      <c r="V20" s="236">
        <f>klasyfikacja!G29</f>
        <v>0</v>
      </c>
      <c r="W20" s="309">
        <f>klasyfikacja!H29</f>
        <v>0</v>
      </c>
      <c r="X20" s="237">
        <f>klasyfikacja!G29</f>
        <v>0</v>
      </c>
      <c r="Y20" s="234">
        <f>klasyfikacja!J29</f>
        <v>0</v>
      </c>
      <c r="Z20" s="309">
        <f>klasyfikacja!K29</f>
        <v>0</v>
      </c>
      <c r="AA20" s="237">
        <f>klasyfikacja!H29</f>
        <v>0</v>
      </c>
      <c r="AB20" s="234">
        <f>klasyfikacja!M29</f>
        <v>0</v>
      </c>
      <c r="AC20" s="309">
        <f>klasyfikacja!N29</f>
        <v>0</v>
      </c>
      <c r="AD20" s="238">
        <f>klasyfikacja!I29</f>
        <v>0</v>
      </c>
      <c r="AE20" s="234">
        <f>klasyfikacja!P29</f>
        <v>0</v>
      </c>
      <c r="AF20" s="309">
        <f>klasyfikacja!Q29</f>
        <v>0</v>
      </c>
      <c r="AG20" s="238">
        <f>klasyfikacja!J29</f>
        <v>0</v>
      </c>
      <c r="AH20" s="234">
        <f>klasyfikacja!S29</f>
        <v>0</v>
      </c>
      <c r="AI20" s="209" t="s">
        <v>105</v>
      </c>
      <c r="AJ20" s="235">
        <f>klasyfikacja!K29</f>
        <v>0</v>
      </c>
      <c r="AK20" s="239" t="str">
        <f t="shared" si="2"/>
        <v>19</v>
      </c>
      <c r="AL20" s="209" t="s">
        <v>105</v>
      </c>
      <c r="AM20" s="235">
        <f>klasyfikacja!L29</f>
        <v>0</v>
      </c>
      <c r="AN20" s="239" t="str">
        <f t="shared" si="3"/>
        <v>19</v>
      </c>
      <c r="AO20" s="209" t="s">
        <v>105</v>
      </c>
      <c r="AP20" s="235">
        <f>klasyfikacja!M29</f>
        <v>0</v>
      </c>
      <c r="AQ20" s="239" t="str">
        <f t="shared" si="4"/>
        <v>19</v>
      </c>
      <c r="AR20" s="209" t="s">
        <v>105</v>
      </c>
      <c r="AS20" s="233">
        <f>klasyfikacja!N29</f>
        <v>0</v>
      </c>
      <c r="AT20" s="240">
        <f t="shared" si="5"/>
        <v>0</v>
      </c>
      <c r="AU20" s="233">
        <f t="shared" si="5"/>
        <v>0</v>
      </c>
      <c r="AV20" s="233">
        <f>klasyfikacja!O29</f>
        <v>0</v>
      </c>
      <c r="AW20" s="233">
        <f t="shared" si="6"/>
        <v>0</v>
      </c>
      <c r="AX20" s="233">
        <f>klasyfikacja!P29</f>
        <v>0</v>
      </c>
      <c r="AY20" s="233">
        <f t="shared" si="7"/>
        <v>0</v>
      </c>
      <c r="AZ20" s="233">
        <f>klasyfikacja!Q29</f>
        <v>0</v>
      </c>
      <c r="BA20" s="233">
        <f t="shared" si="8"/>
        <v>0</v>
      </c>
      <c r="BB20" s="233">
        <f>klasyfikacja!R29</f>
        <v>0</v>
      </c>
      <c r="BC20" s="209"/>
      <c r="BD20" s="233">
        <f>klasyfikacja!S29</f>
        <v>0</v>
      </c>
      <c r="BE20" s="233">
        <f>klasyfikacja!T29</f>
        <v>0</v>
      </c>
      <c r="BF20" s="167">
        <f>klasyfikacja!B29</f>
        <v>0</v>
      </c>
    </row>
    <row r="21" spans="1:58" ht="16.5" customHeight="1">
      <c r="A21" s="166"/>
      <c r="B21" s="313">
        <v>18</v>
      </c>
      <c r="C21" s="315" t="str">
        <f>BE1</f>
        <v>EDB</v>
      </c>
      <c r="D21" s="338">
        <f>$BE$2</f>
        <v>0</v>
      </c>
      <c r="E21" s="314">
        <f t="shared" si="11"/>
      </c>
      <c r="F21" s="172"/>
      <c r="G21" s="313">
        <v>18</v>
      </c>
      <c r="H21" s="315" t="str">
        <f>$C$21</f>
        <v>EDB</v>
      </c>
      <c r="I21" s="338">
        <f>$BE$3</f>
        <v>0</v>
      </c>
      <c r="J21" s="314">
        <f t="shared" si="10"/>
      </c>
      <c r="K21" s="187"/>
      <c r="L21" s="209" t="s">
        <v>107</v>
      </c>
      <c r="M21" s="210">
        <f>klasyfikacja!C30</f>
        <v>0</v>
      </c>
      <c r="N21" s="211"/>
      <c r="O21" s="212">
        <f>klasyfikacja!D30</f>
        <v>0</v>
      </c>
      <c r="P21" s="213" t="str">
        <f t="shared" si="0"/>
        <v>20</v>
      </c>
      <c r="Q21" s="209" t="s">
        <v>107</v>
      </c>
      <c r="R21" s="214">
        <f>klasyfikacja!E30</f>
        <v>0</v>
      </c>
      <c r="S21" s="215" t="str">
        <f t="shared" si="1"/>
        <v>20</v>
      </c>
      <c r="T21" s="209" t="s">
        <v>107</v>
      </c>
      <c r="U21" s="216">
        <f>klasyfikacja!F30</f>
        <v>0</v>
      </c>
      <c r="V21" s="215">
        <f>klasyfikacja!G30</f>
        <v>0</v>
      </c>
      <c r="W21" s="209">
        <f>klasyfikacja!H30</f>
        <v>0</v>
      </c>
      <c r="X21" s="216">
        <f>klasyfikacja!G30</f>
        <v>0</v>
      </c>
      <c r="Y21" s="213">
        <f>klasyfikacja!J30</f>
        <v>0</v>
      </c>
      <c r="Z21" s="209">
        <f>klasyfikacja!K30</f>
        <v>0</v>
      </c>
      <c r="AA21" s="216">
        <f>klasyfikacja!H30</f>
        <v>0</v>
      </c>
      <c r="AB21" s="213">
        <f>klasyfikacja!M30</f>
        <v>0</v>
      </c>
      <c r="AC21" s="209">
        <f>klasyfikacja!N30</f>
        <v>0</v>
      </c>
      <c r="AD21" s="217">
        <f>klasyfikacja!I30</f>
        <v>0</v>
      </c>
      <c r="AE21" s="213">
        <f>klasyfikacja!P30</f>
        <v>0</v>
      </c>
      <c r="AF21" s="209">
        <f>klasyfikacja!Q30</f>
        <v>0</v>
      </c>
      <c r="AG21" s="217">
        <f>klasyfikacja!J30</f>
        <v>0</v>
      </c>
      <c r="AH21" s="213">
        <f>klasyfikacja!S30</f>
        <v>0</v>
      </c>
      <c r="AI21" s="209" t="s">
        <v>107</v>
      </c>
      <c r="AJ21" s="214">
        <f>klasyfikacja!K30</f>
        <v>0</v>
      </c>
      <c r="AK21" s="218" t="str">
        <f t="shared" si="2"/>
        <v>20</v>
      </c>
      <c r="AL21" s="209" t="s">
        <v>107</v>
      </c>
      <c r="AM21" s="214">
        <f>klasyfikacja!L30</f>
        <v>0</v>
      </c>
      <c r="AN21" s="218" t="str">
        <f t="shared" si="3"/>
        <v>20</v>
      </c>
      <c r="AO21" s="209" t="s">
        <v>107</v>
      </c>
      <c r="AP21" s="214">
        <f>klasyfikacja!M30</f>
        <v>0</v>
      </c>
      <c r="AQ21" s="218" t="str">
        <f t="shared" si="4"/>
        <v>20</v>
      </c>
      <c r="AR21" s="209" t="s">
        <v>107</v>
      </c>
      <c r="AS21" s="212">
        <f>klasyfikacja!N30</f>
        <v>0</v>
      </c>
      <c r="AT21" s="219">
        <f t="shared" si="5"/>
        <v>0</v>
      </c>
      <c r="AU21" s="212">
        <f t="shared" si="5"/>
        <v>0</v>
      </c>
      <c r="AV21" s="212">
        <f>klasyfikacja!O30</f>
        <v>0</v>
      </c>
      <c r="AW21" s="212">
        <f t="shared" si="6"/>
        <v>0</v>
      </c>
      <c r="AX21" s="212">
        <f>klasyfikacja!P30</f>
        <v>0</v>
      </c>
      <c r="AY21" s="212">
        <f t="shared" si="7"/>
        <v>0</v>
      </c>
      <c r="AZ21" s="212">
        <f>klasyfikacja!Q30</f>
        <v>0</v>
      </c>
      <c r="BA21" s="212">
        <f t="shared" si="8"/>
        <v>0</v>
      </c>
      <c r="BB21" s="212">
        <f>klasyfikacja!R30</f>
        <v>0</v>
      </c>
      <c r="BC21" s="209"/>
      <c r="BD21" s="212">
        <f>klasyfikacja!S30</f>
        <v>0</v>
      </c>
      <c r="BE21" s="212">
        <f>klasyfikacja!T30</f>
        <v>0</v>
      </c>
      <c r="BF21" s="167">
        <f>klasyfikacja!B30</f>
        <v>0</v>
      </c>
    </row>
    <row r="22" spans="1:58" ht="16.5" customHeight="1">
      <c r="A22" s="166"/>
      <c r="B22" s="178"/>
      <c r="C22" s="172" t="s">
        <v>106</v>
      </c>
      <c r="D22" s="179"/>
      <c r="E22" s="180"/>
      <c r="F22" s="182"/>
      <c r="G22" s="178"/>
      <c r="H22" s="172" t="s">
        <v>106</v>
      </c>
      <c r="I22" s="179"/>
      <c r="J22" s="180"/>
      <c r="K22" s="166"/>
      <c r="L22" s="209" t="s">
        <v>108</v>
      </c>
      <c r="M22" s="273">
        <f>klasyfikacja!C31</f>
        <v>0</v>
      </c>
      <c r="N22" s="274"/>
      <c r="O22" s="243">
        <f>klasyfikacja!D31</f>
        <v>0</v>
      </c>
      <c r="P22" s="244" t="str">
        <f t="shared" si="0"/>
        <v>21</v>
      </c>
      <c r="Q22" s="209" t="s">
        <v>108</v>
      </c>
      <c r="R22" s="245">
        <f>klasyfikacja!E31</f>
        <v>0</v>
      </c>
      <c r="S22" s="246" t="str">
        <f t="shared" si="1"/>
        <v>21</v>
      </c>
      <c r="T22" s="209" t="s">
        <v>108</v>
      </c>
      <c r="U22" s="247">
        <f>klasyfikacja!F31</f>
        <v>0</v>
      </c>
      <c r="V22" s="246">
        <f>klasyfikacja!G31</f>
        <v>0</v>
      </c>
      <c r="W22" s="309">
        <f>klasyfikacja!H31</f>
        <v>0</v>
      </c>
      <c r="X22" s="247">
        <f>klasyfikacja!G31</f>
        <v>0</v>
      </c>
      <c r="Y22" s="244">
        <f>klasyfikacja!J31</f>
        <v>0</v>
      </c>
      <c r="Z22" s="309">
        <f>klasyfikacja!K31</f>
        <v>0</v>
      </c>
      <c r="AA22" s="247">
        <f>klasyfikacja!H31</f>
        <v>0</v>
      </c>
      <c r="AB22" s="244">
        <f>klasyfikacja!M31</f>
        <v>0</v>
      </c>
      <c r="AC22" s="309">
        <f>klasyfikacja!N31</f>
        <v>0</v>
      </c>
      <c r="AD22" s="248">
        <f>klasyfikacja!I31</f>
        <v>0</v>
      </c>
      <c r="AE22" s="244">
        <f>klasyfikacja!P31</f>
        <v>0</v>
      </c>
      <c r="AF22" s="309">
        <f>klasyfikacja!Q31</f>
        <v>0</v>
      </c>
      <c r="AG22" s="248">
        <f>klasyfikacja!J31</f>
        <v>0</v>
      </c>
      <c r="AH22" s="244">
        <f>klasyfikacja!S31</f>
        <v>0</v>
      </c>
      <c r="AI22" s="209" t="s">
        <v>108</v>
      </c>
      <c r="AJ22" s="245">
        <f>klasyfikacja!K31</f>
        <v>0</v>
      </c>
      <c r="AK22" s="249" t="str">
        <f t="shared" si="2"/>
        <v>21</v>
      </c>
      <c r="AL22" s="209" t="s">
        <v>108</v>
      </c>
      <c r="AM22" s="245">
        <f>klasyfikacja!L31</f>
        <v>0</v>
      </c>
      <c r="AN22" s="249" t="str">
        <f t="shared" si="3"/>
        <v>21</v>
      </c>
      <c r="AO22" s="209" t="s">
        <v>108</v>
      </c>
      <c r="AP22" s="245">
        <f>klasyfikacja!M31</f>
        <v>0</v>
      </c>
      <c r="AQ22" s="249" t="str">
        <f t="shared" si="4"/>
        <v>21</v>
      </c>
      <c r="AR22" s="209" t="s">
        <v>108</v>
      </c>
      <c r="AS22" s="243">
        <f>klasyfikacja!N31</f>
        <v>0</v>
      </c>
      <c r="AT22" s="250">
        <f t="shared" si="5"/>
        <v>0</v>
      </c>
      <c r="AU22" s="243">
        <f t="shared" si="5"/>
        <v>0</v>
      </c>
      <c r="AV22" s="243">
        <f>klasyfikacja!O31</f>
        <v>0</v>
      </c>
      <c r="AW22" s="243">
        <f t="shared" si="6"/>
        <v>0</v>
      </c>
      <c r="AX22" s="243">
        <f>klasyfikacja!P31</f>
        <v>0</v>
      </c>
      <c r="AY22" s="243">
        <f t="shared" si="7"/>
        <v>0</v>
      </c>
      <c r="AZ22" s="243">
        <f>klasyfikacja!Q31</f>
        <v>0</v>
      </c>
      <c r="BA22" s="243">
        <f t="shared" si="8"/>
        <v>0</v>
      </c>
      <c r="BB22" s="243">
        <f>klasyfikacja!R31</f>
        <v>0</v>
      </c>
      <c r="BC22" s="209"/>
      <c r="BD22" s="243">
        <f>klasyfikacja!S31</f>
        <v>0</v>
      </c>
      <c r="BE22" s="243">
        <f>klasyfikacja!T31</f>
        <v>0</v>
      </c>
      <c r="BF22" s="167">
        <f>klasyfikacja!B31</f>
        <v>0</v>
      </c>
    </row>
    <row r="23" spans="1:58" ht="16.5" customHeight="1">
      <c r="A23" s="166"/>
      <c r="B23" s="448" t="s">
        <v>87</v>
      </c>
      <c r="C23" s="449"/>
      <c r="D23" s="449"/>
      <c r="E23" s="450"/>
      <c r="F23" s="182"/>
      <c r="G23" s="448" t="s">
        <v>87</v>
      </c>
      <c r="H23" s="449"/>
      <c r="I23" s="449"/>
      <c r="J23" s="450"/>
      <c r="K23" s="166"/>
      <c r="L23" s="369" t="s">
        <v>109</v>
      </c>
      <c r="M23" s="370">
        <f>klasyfikacja!C32</f>
        <v>0</v>
      </c>
      <c r="N23" s="371"/>
      <c r="O23" s="370">
        <f>klasyfikacja!D32</f>
        <v>0</v>
      </c>
      <c r="P23" s="372" t="str">
        <f t="shared" si="0"/>
        <v>22</v>
      </c>
      <c r="Q23" s="369" t="s">
        <v>109</v>
      </c>
      <c r="R23" s="373">
        <f>klasyfikacja!E32</f>
        <v>0</v>
      </c>
      <c r="S23" s="374" t="str">
        <f t="shared" si="1"/>
        <v>22</v>
      </c>
      <c r="T23" s="369" t="s">
        <v>109</v>
      </c>
      <c r="U23" s="375">
        <f>klasyfikacja!F32</f>
        <v>0</v>
      </c>
      <c r="V23" s="374">
        <f>klasyfikacja!G32</f>
        <v>0</v>
      </c>
      <c r="W23" s="376">
        <f>klasyfikacja!H32</f>
        <v>0</v>
      </c>
      <c r="X23" s="375">
        <f>klasyfikacja!G32</f>
        <v>0</v>
      </c>
      <c r="Y23" s="372">
        <f>klasyfikacja!J32</f>
        <v>0</v>
      </c>
      <c r="Z23" s="376">
        <f>klasyfikacja!K32</f>
        <v>0</v>
      </c>
      <c r="AA23" s="375">
        <f>klasyfikacja!H32</f>
        <v>0</v>
      </c>
      <c r="AB23" s="372">
        <f>klasyfikacja!M32</f>
        <v>0</v>
      </c>
      <c r="AC23" s="376">
        <f>klasyfikacja!N32</f>
        <v>0</v>
      </c>
      <c r="AD23" s="377">
        <f>klasyfikacja!I32</f>
        <v>0</v>
      </c>
      <c r="AE23" s="372">
        <f>klasyfikacja!P32</f>
        <v>0</v>
      </c>
      <c r="AF23" s="376">
        <f>klasyfikacja!Q32</f>
        <v>0</v>
      </c>
      <c r="AG23" s="377">
        <f>klasyfikacja!J32</f>
        <v>0</v>
      </c>
      <c r="AH23" s="372">
        <f>klasyfikacja!S32</f>
        <v>0</v>
      </c>
      <c r="AI23" s="369" t="s">
        <v>109</v>
      </c>
      <c r="AJ23" s="373">
        <f>klasyfikacja!K32</f>
        <v>0</v>
      </c>
      <c r="AK23" s="378" t="str">
        <f t="shared" si="2"/>
        <v>22</v>
      </c>
      <c r="AL23" s="369" t="s">
        <v>109</v>
      </c>
      <c r="AM23" s="373">
        <f>klasyfikacja!L32</f>
        <v>0</v>
      </c>
      <c r="AN23" s="378" t="str">
        <f t="shared" si="3"/>
        <v>22</v>
      </c>
      <c r="AO23" s="369" t="s">
        <v>109</v>
      </c>
      <c r="AP23" s="373">
        <f>klasyfikacja!M32</f>
        <v>0</v>
      </c>
      <c r="AQ23" s="378" t="str">
        <f t="shared" si="4"/>
        <v>22</v>
      </c>
      <c r="AR23" s="369" t="s">
        <v>109</v>
      </c>
      <c r="AS23" s="370">
        <f>klasyfikacja!N32</f>
        <v>0</v>
      </c>
      <c r="AT23" s="379">
        <f t="shared" si="5"/>
        <v>0</v>
      </c>
      <c r="AU23" s="370">
        <f t="shared" si="5"/>
        <v>0</v>
      </c>
      <c r="AV23" s="370">
        <f>klasyfikacja!O32</f>
        <v>0</v>
      </c>
      <c r="AW23" s="370">
        <f t="shared" si="6"/>
        <v>0</v>
      </c>
      <c r="AX23" s="370">
        <f>klasyfikacja!P32</f>
        <v>0</v>
      </c>
      <c r="AY23" s="370">
        <f t="shared" si="7"/>
        <v>0</v>
      </c>
      <c r="AZ23" s="370">
        <f>klasyfikacja!Q32</f>
        <v>0</v>
      </c>
      <c r="BA23" s="370">
        <f t="shared" si="8"/>
        <v>0</v>
      </c>
      <c r="BB23" s="370">
        <f>klasyfikacja!R32</f>
        <v>0</v>
      </c>
      <c r="BC23" s="369"/>
      <c r="BD23" s="370">
        <f>klasyfikacja!S32</f>
        <v>0</v>
      </c>
      <c r="BE23" s="370">
        <f>klasyfikacja!T32</f>
        <v>0</v>
      </c>
      <c r="BF23" s="167">
        <f>klasyfikacja!B32</f>
        <v>0</v>
      </c>
    </row>
    <row r="24" spans="1:60" s="388" customFormat="1" ht="16.5" customHeight="1">
      <c r="A24" s="385"/>
      <c r="B24" s="386">
        <v>3</v>
      </c>
      <c r="C24" s="387" t="s">
        <v>112</v>
      </c>
      <c r="E24" s="389">
        <f>$M$30</f>
        <v>0</v>
      </c>
      <c r="F24" s="390"/>
      <c r="G24" s="386">
        <v>4</v>
      </c>
      <c r="H24" s="387" t="s">
        <v>112</v>
      </c>
      <c r="J24" s="389">
        <f>$M$30</f>
        <v>0</v>
      </c>
      <c r="K24" s="391"/>
      <c r="L24" s="220" t="s">
        <v>110</v>
      </c>
      <c r="M24" s="392">
        <f>klasyfikacja!C33</f>
        <v>0</v>
      </c>
      <c r="N24" s="393"/>
      <c r="O24" s="392">
        <f>klasyfikacja!D33</f>
        <v>0</v>
      </c>
      <c r="P24" s="394" t="str">
        <f aca="true" t="shared" si="12" ref="P24:P29">Q24</f>
        <v>22</v>
      </c>
      <c r="Q24" s="395" t="s">
        <v>109</v>
      </c>
      <c r="R24" s="396">
        <f>klasyfikacja!E33</f>
        <v>0</v>
      </c>
      <c r="S24" s="397" t="str">
        <f aca="true" t="shared" si="13" ref="S24:S29">T24</f>
        <v>22</v>
      </c>
      <c r="T24" s="395" t="s">
        <v>109</v>
      </c>
      <c r="U24" s="398">
        <f>klasyfikacja!F33</f>
        <v>0</v>
      </c>
      <c r="V24" s="397">
        <f>klasyfikacja!G33</f>
        <v>0</v>
      </c>
      <c r="W24" s="399">
        <f>klasyfikacja!H33</f>
        <v>0</v>
      </c>
      <c r="X24" s="398">
        <f>klasyfikacja!G33</f>
        <v>0</v>
      </c>
      <c r="Y24" s="394">
        <f>klasyfikacja!J33</f>
        <v>0</v>
      </c>
      <c r="Z24" s="399">
        <f>klasyfikacja!K33</f>
        <v>0</v>
      </c>
      <c r="AA24" s="398">
        <f>klasyfikacja!H33</f>
        <v>0</v>
      </c>
      <c r="AB24" s="394">
        <f>klasyfikacja!M33</f>
        <v>0</v>
      </c>
      <c r="AC24" s="399">
        <f>klasyfikacja!N33</f>
        <v>0</v>
      </c>
      <c r="AD24" s="400">
        <f>klasyfikacja!I33</f>
        <v>0</v>
      </c>
      <c r="AE24" s="394">
        <f>klasyfikacja!P33</f>
        <v>0</v>
      </c>
      <c r="AF24" s="399">
        <f>klasyfikacja!Q33</f>
        <v>0</v>
      </c>
      <c r="AG24" s="400">
        <f>klasyfikacja!J33</f>
        <v>0</v>
      </c>
      <c r="AH24" s="394">
        <f>klasyfikacja!S33</f>
        <v>0</v>
      </c>
      <c r="AI24" s="395" t="s">
        <v>109</v>
      </c>
      <c r="AJ24" s="396">
        <f>klasyfikacja!K33</f>
        <v>0</v>
      </c>
      <c r="AK24" s="401" t="str">
        <f aca="true" t="shared" si="14" ref="AK24:AK29">AL24</f>
        <v>22</v>
      </c>
      <c r="AL24" s="395" t="s">
        <v>109</v>
      </c>
      <c r="AM24" s="396">
        <f>klasyfikacja!L33</f>
        <v>0</v>
      </c>
      <c r="AN24" s="401" t="str">
        <f aca="true" t="shared" si="15" ref="AN24:AN29">AO24</f>
        <v>22</v>
      </c>
      <c r="AO24" s="395" t="s">
        <v>109</v>
      </c>
      <c r="AP24" s="396">
        <f>klasyfikacja!M33</f>
        <v>0</v>
      </c>
      <c r="AQ24" s="401" t="str">
        <f aca="true" t="shared" si="16" ref="AQ24:AQ29">AR24</f>
        <v>22</v>
      </c>
      <c r="AR24" s="395" t="s">
        <v>109</v>
      </c>
      <c r="AS24" s="392">
        <f>klasyfikacja!N33</f>
        <v>0</v>
      </c>
      <c r="AT24" s="402">
        <f aca="true" t="shared" si="17" ref="AT24:AT29">AU24</f>
        <v>0</v>
      </c>
      <c r="AU24" s="392">
        <f aca="true" t="shared" si="18" ref="AU24:AU29">AV24</f>
        <v>0</v>
      </c>
      <c r="AV24" s="392">
        <f>klasyfikacja!O33</f>
        <v>0</v>
      </c>
      <c r="AW24" s="392">
        <f aca="true" t="shared" si="19" ref="AW24:AW29">AX24</f>
        <v>0</v>
      </c>
      <c r="AX24" s="392">
        <f>klasyfikacja!P33</f>
        <v>0</v>
      </c>
      <c r="AY24" s="392">
        <f aca="true" t="shared" si="20" ref="AY24:AY29">AZ24</f>
        <v>0</v>
      </c>
      <c r="AZ24" s="392">
        <f>klasyfikacja!Q33</f>
        <v>0</v>
      </c>
      <c r="BA24" s="392">
        <f aca="true" t="shared" si="21" ref="BA24:BA29">BB24</f>
        <v>0</v>
      </c>
      <c r="BB24" s="392">
        <f>klasyfikacja!R33</f>
        <v>0</v>
      </c>
      <c r="BC24" s="395"/>
      <c r="BD24" s="392">
        <f>klasyfikacja!S33</f>
        <v>0</v>
      </c>
      <c r="BE24" s="392">
        <f>klasyfikacja!T33</f>
        <v>0</v>
      </c>
      <c r="BF24" s="403">
        <f>klasyfikacja!B33</f>
        <v>0</v>
      </c>
      <c r="BH24" s="404"/>
    </row>
    <row r="25" spans="1:60" s="291" customFormat="1" ht="16.5" customHeight="1">
      <c r="A25" s="278"/>
      <c r="B25" s="445">
        <f>BF4</f>
        <v>0</v>
      </c>
      <c r="C25" s="446"/>
      <c r="D25" s="446"/>
      <c r="E25" s="447"/>
      <c r="F25" s="279"/>
      <c r="G25" s="445">
        <f>BF5</f>
        <v>0</v>
      </c>
      <c r="H25" s="446"/>
      <c r="I25" s="446"/>
      <c r="J25" s="447"/>
      <c r="K25" s="279"/>
      <c r="L25" s="280">
        <v>24</v>
      </c>
      <c r="M25" s="370">
        <f>klasyfikacja!C34</f>
        <v>0</v>
      </c>
      <c r="N25" s="371"/>
      <c r="O25" s="370">
        <f>klasyfikacja!D34</f>
        <v>0</v>
      </c>
      <c r="P25" s="372" t="str">
        <f t="shared" si="12"/>
        <v>22</v>
      </c>
      <c r="Q25" s="369" t="s">
        <v>109</v>
      </c>
      <c r="R25" s="373">
        <f>klasyfikacja!E34</f>
        <v>0</v>
      </c>
      <c r="S25" s="374" t="str">
        <f t="shared" si="13"/>
        <v>22</v>
      </c>
      <c r="T25" s="369" t="s">
        <v>109</v>
      </c>
      <c r="U25" s="375">
        <f>klasyfikacja!F34</f>
        <v>0</v>
      </c>
      <c r="V25" s="374">
        <f>klasyfikacja!G34</f>
        <v>0</v>
      </c>
      <c r="W25" s="376">
        <f>klasyfikacja!H34</f>
        <v>0</v>
      </c>
      <c r="X25" s="375">
        <f>klasyfikacja!G34</f>
        <v>0</v>
      </c>
      <c r="Y25" s="372">
        <f>klasyfikacja!J34</f>
        <v>0</v>
      </c>
      <c r="Z25" s="376">
        <f>klasyfikacja!K34</f>
        <v>0</v>
      </c>
      <c r="AA25" s="375">
        <f>klasyfikacja!H34</f>
        <v>0</v>
      </c>
      <c r="AB25" s="372">
        <f>klasyfikacja!M34</f>
        <v>0</v>
      </c>
      <c r="AC25" s="376">
        <f>klasyfikacja!N34</f>
        <v>0</v>
      </c>
      <c r="AD25" s="377">
        <f>klasyfikacja!I34</f>
        <v>0</v>
      </c>
      <c r="AE25" s="372">
        <f>klasyfikacja!P34</f>
        <v>0</v>
      </c>
      <c r="AF25" s="376">
        <f>klasyfikacja!Q34</f>
        <v>0</v>
      </c>
      <c r="AG25" s="377">
        <f>klasyfikacja!J34</f>
        <v>0</v>
      </c>
      <c r="AH25" s="372">
        <f>klasyfikacja!S34</f>
        <v>0</v>
      </c>
      <c r="AI25" s="369" t="s">
        <v>109</v>
      </c>
      <c r="AJ25" s="373">
        <f>klasyfikacja!K34</f>
        <v>0</v>
      </c>
      <c r="AK25" s="378" t="str">
        <f t="shared" si="14"/>
        <v>22</v>
      </c>
      <c r="AL25" s="369" t="s">
        <v>109</v>
      </c>
      <c r="AM25" s="373">
        <f>klasyfikacja!L34</f>
        <v>0</v>
      </c>
      <c r="AN25" s="378" t="str">
        <f t="shared" si="15"/>
        <v>22</v>
      </c>
      <c r="AO25" s="369" t="s">
        <v>109</v>
      </c>
      <c r="AP25" s="373">
        <f>klasyfikacja!M34</f>
        <v>0</v>
      </c>
      <c r="AQ25" s="378" t="str">
        <f t="shared" si="16"/>
        <v>22</v>
      </c>
      <c r="AR25" s="369" t="s">
        <v>109</v>
      </c>
      <c r="AS25" s="370">
        <f>klasyfikacja!N34</f>
        <v>0</v>
      </c>
      <c r="AT25" s="379">
        <f t="shared" si="17"/>
        <v>0</v>
      </c>
      <c r="AU25" s="370">
        <f t="shared" si="18"/>
        <v>0</v>
      </c>
      <c r="AV25" s="370">
        <f>klasyfikacja!O34</f>
        <v>0</v>
      </c>
      <c r="AW25" s="370">
        <f t="shared" si="19"/>
        <v>0</v>
      </c>
      <c r="AX25" s="370">
        <f>klasyfikacja!P34</f>
        <v>0</v>
      </c>
      <c r="AY25" s="370">
        <f t="shared" si="20"/>
        <v>0</v>
      </c>
      <c r="AZ25" s="370">
        <f>klasyfikacja!Q34</f>
        <v>0</v>
      </c>
      <c r="BA25" s="370">
        <f t="shared" si="21"/>
        <v>0</v>
      </c>
      <c r="BB25" s="370">
        <f>klasyfikacja!R34</f>
        <v>0</v>
      </c>
      <c r="BC25" s="369"/>
      <c r="BD25" s="370">
        <f>klasyfikacja!S34</f>
        <v>0</v>
      </c>
      <c r="BE25" s="370">
        <f>klasyfikacja!T34</f>
        <v>0</v>
      </c>
      <c r="BF25" s="167">
        <f>klasyfikacja!B34</f>
        <v>0</v>
      </c>
      <c r="BH25" s="368"/>
    </row>
    <row r="26" spans="1:60" ht="16.5" customHeight="1">
      <c r="A26" s="166"/>
      <c r="B26" s="185" t="str">
        <f aca="true" t="shared" si="22" ref="B26:C36">B4</f>
        <v>1.</v>
      </c>
      <c r="C26" s="186" t="str">
        <f t="shared" si="22"/>
        <v>Zachowanie</v>
      </c>
      <c r="D26" s="336">
        <f>M4</f>
        <v>0</v>
      </c>
      <c r="E26" s="276" t="str">
        <f>IF(T(D26)="wz","wzorowe",IF(T(D26)="bdb","bardzo dobre",IF(T(D26)="db","dobre",IF(T(D26)="popr","poprawne",IF(T(D26)="ndp","nieodpowiednie",IF(T(D26)="ng","naganne",IF(VALUE(D26)=6,"błąd","błąd")))))))</f>
        <v>błąd</v>
      </c>
      <c r="F26" s="182"/>
      <c r="G26" s="185" t="str">
        <f aca="true" t="shared" si="23" ref="G26:H36">B4</f>
        <v>1.</v>
      </c>
      <c r="H26" s="186" t="str">
        <f t="shared" si="23"/>
        <v>Zachowanie</v>
      </c>
      <c r="I26" s="336">
        <f>M5</f>
        <v>0</v>
      </c>
      <c r="J26" s="276" t="str">
        <f>IF(T(I26)="wz","wzorowe",IF(T(I26)="bdb","bardzo dobre",IF(T(I26)="db","dobre",IF(T(I26)="popr","poprawne",IF(T(I26)="ndp","nieodpowiednie",IF(T(I26)="ng","naganne",IF(VALUE(I26)=6,"błąd","błąd")))))))</f>
        <v>błąd</v>
      </c>
      <c r="K26" s="166"/>
      <c r="L26" s="209">
        <v>25</v>
      </c>
      <c r="M26" s="370">
        <f>klasyfikacja!C35</f>
        <v>0</v>
      </c>
      <c r="N26" s="371"/>
      <c r="O26" s="370">
        <f>klasyfikacja!D35</f>
        <v>0</v>
      </c>
      <c r="P26" s="372" t="str">
        <f t="shared" si="12"/>
        <v>22</v>
      </c>
      <c r="Q26" s="369" t="s">
        <v>109</v>
      </c>
      <c r="R26" s="373">
        <f>klasyfikacja!E35</f>
        <v>0</v>
      </c>
      <c r="S26" s="374" t="str">
        <f t="shared" si="13"/>
        <v>22</v>
      </c>
      <c r="T26" s="369" t="s">
        <v>109</v>
      </c>
      <c r="U26" s="375">
        <f>klasyfikacja!F35</f>
        <v>0</v>
      </c>
      <c r="V26" s="374">
        <f>klasyfikacja!G35</f>
        <v>0</v>
      </c>
      <c r="W26" s="376">
        <f>klasyfikacja!H35</f>
        <v>0</v>
      </c>
      <c r="X26" s="375">
        <f>klasyfikacja!G35</f>
        <v>0</v>
      </c>
      <c r="Y26" s="372">
        <f>klasyfikacja!J35</f>
        <v>0</v>
      </c>
      <c r="Z26" s="376">
        <f>klasyfikacja!K35</f>
        <v>0</v>
      </c>
      <c r="AA26" s="375">
        <f>klasyfikacja!H35</f>
        <v>0</v>
      </c>
      <c r="AB26" s="372">
        <f>klasyfikacja!M35</f>
        <v>0</v>
      </c>
      <c r="AC26" s="376">
        <f>klasyfikacja!N35</f>
        <v>0</v>
      </c>
      <c r="AD26" s="377">
        <f>klasyfikacja!I35</f>
        <v>0</v>
      </c>
      <c r="AE26" s="372">
        <f>klasyfikacja!P35</f>
        <v>0</v>
      </c>
      <c r="AF26" s="376">
        <f>klasyfikacja!Q35</f>
        <v>0</v>
      </c>
      <c r="AG26" s="377">
        <f>klasyfikacja!J35</f>
        <v>0</v>
      </c>
      <c r="AH26" s="372">
        <f>klasyfikacja!S35</f>
        <v>0</v>
      </c>
      <c r="AI26" s="369" t="s">
        <v>109</v>
      </c>
      <c r="AJ26" s="373">
        <f>klasyfikacja!K35</f>
        <v>0</v>
      </c>
      <c r="AK26" s="378" t="str">
        <f t="shared" si="14"/>
        <v>22</v>
      </c>
      <c r="AL26" s="369" t="s">
        <v>109</v>
      </c>
      <c r="AM26" s="373">
        <f>klasyfikacja!L35</f>
        <v>0</v>
      </c>
      <c r="AN26" s="378" t="str">
        <f t="shared" si="15"/>
        <v>22</v>
      </c>
      <c r="AO26" s="369" t="s">
        <v>109</v>
      </c>
      <c r="AP26" s="373">
        <f>klasyfikacja!M35</f>
        <v>0</v>
      </c>
      <c r="AQ26" s="378" t="str">
        <f t="shared" si="16"/>
        <v>22</v>
      </c>
      <c r="AR26" s="369" t="s">
        <v>109</v>
      </c>
      <c r="AS26" s="370">
        <f>klasyfikacja!N35</f>
        <v>0</v>
      </c>
      <c r="AT26" s="379">
        <f t="shared" si="17"/>
        <v>0</v>
      </c>
      <c r="AU26" s="370">
        <f t="shared" si="18"/>
        <v>0</v>
      </c>
      <c r="AV26" s="370">
        <f>klasyfikacja!O35</f>
        <v>0</v>
      </c>
      <c r="AW26" s="370">
        <f t="shared" si="19"/>
        <v>0</v>
      </c>
      <c r="AX26" s="370">
        <f>klasyfikacja!P35</f>
        <v>0</v>
      </c>
      <c r="AY26" s="370">
        <f t="shared" si="20"/>
        <v>0</v>
      </c>
      <c r="AZ26" s="370">
        <f>klasyfikacja!Q35</f>
        <v>0</v>
      </c>
      <c r="BA26" s="370">
        <f t="shared" si="21"/>
        <v>0</v>
      </c>
      <c r="BB26" s="370">
        <f>klasyfikacja!R35</f>
        <v>0</v>
      </c>
      <c r="BC26" s="369"/>
      <c r="BD26" s="370">
        <f>klasyfikacja!S35</f>
        <v>0</v>
      </c>
      <c r="BE26" s="370">
        <f>klasyfikacja!T35</f>
        <v>0</v>
      </c>
      <c r="BF26" s="167">
        <f>klasyfikacja!B35</f>
        <v>0</v>
      </c>
      <c r="BH26" s="367"/>
    </row>
    <row r="27" spans="1:60" ht="16.5" customHeight="1">
      <c r="A27" s="166"/>
      <c r="B27" s="168" t="str">
        <f t="shared" si="22"/>
        <v>2.</v>
      </c>
      <c r="C27" s="169" t="str">
        <f t="shared" si="22"/>
        <v>Religia/Etyka</v>
      </c>
      <c r="D27" s="337">
        <f>O4</f>
        <v>0</v>
      </c>
      <c r="E27" s="277">
        <f>IF(T(D27)="zw","zwolniony",IF(VALUE(D27)=1,"niedostateczny",IF(VALUE(D27)=2,"dopuszczający",IF(VALUE(D27)=3,"dostateczny",IF(VALUE(D27)=4,"dobry",IF(VALUE(D27)=5,"bardzo dobry",IF(VALUE(D27)=6,"celujący","")))))))</f>
      </c>
      <c r="F27" s="182"/>
      <c r="G27" s="168" t="str">
        <f t="shared" si="23"/>
        <v>2.</v>
      </c>
      <c r="H27" s="169" t="str">
        <f t="shared" si="23"/>
        <v>Religia/Etyka</v>
      </c>
      <c r="I27" s="337">
        <f>O5</f>
        <v>0</v>
      </c>
      <c r="J27" s="277">
        <f>IF(T(I27)="zw","zwolniony",IF(VALUE(I27)=1,"niedostateczny",IF(VALUE(I27)=2,"dopuszczający",IF(VALUE(I27)=3,"dostateczny",IF(VALUE(I27)=4,"dobry",IF(VALUE(I27)=5,"bardzo dobry",IF(VALUE(I27)=6,"celujący","")))))))</f>
      </c>
      <c r="K27" s="182"/>
      <c r="L27" s="380">
        <v>26</v>
      </c>
      <c r="M27" s="370">
        <f>klasyfikacja!C36</f>
        <v>0</v>
      </c>
      <c r="N27" s="371"/>
      <c r="O27" s="370">
        <f>klasyfikacja!D36</f>
        <v>0</v>
      </c>
      <c r="P27" s="372" t="str">
        <f t="shared" si="12"/>
        <v>22</v>
      </c>
      <c r="Q27" s="369" t="s">
        <v>109</v>
      </c>
      <c r="R27" s="373">
        <f>klasyfikacja!E36</f>
        <v>0</v>
      </c>
      <c r="S27" s="374" t="str">
        <f t="shared" si="13"/>
        <v>22</v>
      </c>
      <c r="T27" s="369" t="s">
        <v>109</v>
      </c>
      <c r="U27" s="375">
        <f>klasyfikacja!F36</f>
        <v>0</v>
      </c>
      <c r="V27" s="374">
        <f>klasyfikacja!G36</f>
        <v>0</v>
      </c>
      <c r="W27" s="376">
        <f>klasyfikacja!H36</f>
        <v>0</v>
      </c>
      <c r="X27" s="375">
        <f>klasyfikacja!G36</f>
        <v>0</v>
      </c>
      <c r="Y27" s="372">
        <f>klasyfikacja!J36</f>
        <v>0</v>
      </c>
      <c r="Z27" s="376">
        <f>klasyfikacja!K36</f>
        <v>0</v>
      </c>
      <c r="AA27" s="375">
        <f>klasyfikacja!H36</f>
        <v>0</v>
      </c>
      <c r="AB27" s="372">
        <f>klasyfikacja!M36</f>
        <v>0</v>
      </c>
      <c r="AC27" s="376">
        <f>klasyfikacja!N36</f>
        <v>0</v>
      </c>
      <c r="AD27" s="377">
        <f>klasyfikacja!I36</f>
        <v>0</v>
      </c>
      <c r="AE27" s="372">
        <f>klasyfikacja!P36</f>
        <v>0</v>
      </c>
      <c r="AF27" s="376">
        <f>klasyfikacja!Q36</f>
        <v>0</v>
      </c>
      <c r="AG27" s="377">
        <f>klasyfikacja!J36</f>
        <v>0</v>
      </c>
      <c r="AH27" s="372">
        <f>klasyfikacja!S36</f>
        <v>0</v>
      </c>
      <c r="AI27" s="369" t="s">
        <v>109</v>
      </c>
      <c r="AJ27" s="373">
        <f>klasyfikacja!K36</f>
        <v>0</v>
      </c>
      <c r="AK27" s="378" t="str">
        <f t="shared" si="14"/>
        <v>22</v>
      </c>
      <c r="AL27" s="369" t="s">
        <v>109</v>
      </c>
      <c r="AM27" s="373">
        <f>klasyfikacja!L36</f>
        <v>0</v>
      </c>
      <c r="AN27" s="378" t="str">
        <f t="shared" si="15"/>
        <v>22</v>
      </c>
      <c r="AO27" s="369" t="s">
        <v>109</v>
      </c>
      <c r="AP27" s="373">
        <f>klasyfikacja!M36</f>
        <v>0</v>
      </c>
      <c r="AQ27" s="378" t="str">
        <f t="shared" si="16"/>
        <v>22</v>
      </c>
      <c r="AR27" s="369" t="s">
        <v>109</v>
      </c>
      <c r="AS27" s="370">
        <f>klasyfikacja!N36</f>
        <v>0</v>
      </c>
      <c r="AT27" s="379">
        <f t="shared" si="17"/>
        <v>0</v>
      </c>
      <c r="AU27" s="370">
        <f t="shared" si="18"/>
        <v>0</v>
      </c>
      <c r="AV27" s="370">
        <f>klasyfikacja!O36</f>
        <v>0</v>
      </c>
      <c r="AW27" s="370">
        <f t="shared" si="19"/>
        <v>0</v>
      </c>
      <c r="AX27" s="370">
        <f>klasyfikacja!P36</f>
        <v>0</v>
      </c>
      <c r="AY27" s="370">
        <f t="shared" si="20"/>
        <v>0</v>
      </c>
      <c r="AZ27" s="370">
        <f>klasyfikacja!Q36</f>
        <v>0</v>
      </c>
      <c r="BA27" s="370">
        <f t="shared" si="21"/>
        <v>0</v>
      </c>
      <c r="BB27" s="370">
        <f>klasyfikacja!R36</f>
        <v>0</v>
      </c>
      <c r="BC27" s="369"/>
      <c r="BD27" s="370">
        <f>klasyfikacja!S36</f>
        <v>0</v>
      </c>
      <c r="BE27" s="370">
        <f>klasyfikacja!T36</f>
        <v>0</v>
      </c>
      <c r="BF27" s="167">
        <f>klasyfikacja!B36</f>
        <v>0</v>
      </c>
      <c r="BH27" s="367"/>
    </row>
    <row r="28" spans="1:58" ht="16.5" customHeight="1">
      <c r="A28" s="166"/>
      <c r="B28" s="168" t="str">
        <f t="shared" si="22"/>
        <v>3.</v>
      </c>
      <c r="C28" s="169" t="str">
        <f t="shared" si="22"/>
        <v>Język polski</v>
      </c>
      <c r="D28" s="337">
        <f>R4</f>
        <v>0</v>
      </c>
      <c r="E28" s="277">
        <f aca="true" t="shared" si="24" ref="E28:E43">IF(T(D28)="zw","zwolniony",IF(VALUE(D28)=1,"niedostateczny",IF(VALUE(D28)=2,"dopuszczający",IF(VALUE(D28)=3,"dostateczny",IF(VALUE(D28)=4,"dobry",IF(VALUE(D28)=5,"bardzo dobry",IF(VALUE(D28)=6,"celujący","")))))))</f>
      </c>
      <c r="F28" s="184"/>
      <c r="G28" s="168" t="str">
        <f t="shared" si="23"/>
        <v>3.</v>
      </c>
      <c r="H28" s="169" t="str">
        <f t="shared" si="23"/>
        <v>Język polski</v>
      </c>
      <c r="I28" s="337">
        <f>R5</f>
        <v>0</v>
      </c>
      <c r="J28" s="277">
        <f aca="true" t="shared" si="25" ref="J28:J43">IF(T(I28)="zw","zwolniony",IF(VALUE(I28)=1,"niedostateczny",IF(VALUE(I28)=2,"dopuszczający",IF(VALUE(I28)=3,"dostateczny",IF(VALUE(I28)=4,"dobry",IF(VALUE(I28)=5,"bardzo dobry",IF(VALUE(I28)=6,"celujący","")))))))</f>
      </c>
      <c r="K28" s="184"/>
      <c r="L28" s="209">
        <v>27</v>
      </c>
      <c r="M28" s="370">
        <f>klasyfikacja!C37</f>
        <v>0</v>
      </c>
      <c r="N28" s="371"/>
      <c r="O28" s="370">
        <f>klasyfikacja!D37</f>
        <v>0</v>
      </c>
      <c r="P28" s="372" t="str">
        <f t="shared" si="12"/>
        <v>22</v>
      </c>
      <c r="Q28" s="369" t="s">
        <v>109</v>
      </c>
      <c r="R28" s="373">
        <f>klasyfikacja!E37</f>
        <v>0</v>
      </c>
      <c r="S28" s="374" t="str">
        <f t="shared" si="13"/>
        <v>22</v>
      </c>
      <c r="T28" s="369" t="s">
        <v>109</v>
      </c>
      <c r="U28" s="375">
        <f>klasyfikacja!F37</f>
        <v>0</v>
      </c>
      <c r="V28" s="374">
        <f>klasyfikacja!G37</f>
        <v>0</v>
      </c>
      <c r="W28" s="376">
        <f>klasyfikacja!H37</f>
        <v>0</v>
      </c>
      <c r="X28" s="375">
        <f>klasyfikacja!G37</f>
        <v>0</v>
      </c>
      <c r="Y28" s="372">
        <f>klasyfikacja!J37</f>
        <v>0</v>
      </c>
      <c r="Z28" s="376">
        <f>klasyfikacja!K37</f>
        <v>0</v>
      </c>
      <c r="AA28" s="375">
        <f>klasyfikacja!H37</f>
        <v>0</v>
      </c>
      <c r="AB28" s="372">
        <f>klasyfikacja!M37</f>
        <v>0</v>
      </c>
      <c r="AC28" s="376">
        <f>klasyfikacja!N37</f>
        <v>0</v>
      </c>
      <c r="AD28" s="377">
        <f>klasyfikacja!I37</f>
        <v>0</v>
      </c>
      <c r="AE28" s="372">
        <f>klasyfikacja!P37</f>
        <v>0</v>
      </c>
      <c r="AF28" s="376">
        <f>klasyfikacja!Q37</f>
        <v>0</v>
      </c>
      <c r="AG28" s="377">
        <f>klasyfikacja!J37</f>
        <v>0</v>
      </c>
      <c r="AH28" s="372">
        <f>klasyfikacja!S37</f>
        <v>0</v>
      </c>
      <c r="AI28" s="369" t="s">
        <v>109</v>
      </c>
      <c r="AJ28" s="373">
        <f>klasyfikacja!K37</f>
        <v>0</v>
      </c>
      <c r="AK28" s="378" t="str">
        <f t="shared" si="14"/>
        <v>22</v>
      </c>
      <c r="AL28" s="369" t="s">
        <v>109</v>
      </c>
      <c r="AM28" s="373">
        <f>klasyfikacja!L37</f>
        <v>0</v>
      </c>
      <c r="AN28" s="378" t="str">
        <f t="shared" si="15"/>
        <v>22</v>
      </c>
      <c r="AO28" s="369" t="s">
        <v>109</v>
      </c>
      <c r="AP28" s="373">
        <f>klasyfikacja!M37</f>
        <v>0</v>
      </c>
      <c r="AQ28" s="378" t="str">
        <f t="shared" si="16"/>
        <v>22</v>
      </c>
      <c r="AR28" s="369" t="s">
        <v>109</v>
      </c>
      <c r="AS28" s="370">
        <f>klasyfikacja!N37</f>
        <v>0</v>
      </c>
      <c r="AT28" s="379">
        <f t="shared" si="17"/>
        <v>0</v>
      </c>
      <c r="AU28" s="370">
        <f t="shared" si="18"/>
        <v>0</v>
      </c>
      <c r="AV28" s="370">
        <f>klasyfikacja!O37</f>
        <v>0</v>
      </c>
      <c r="AW28" s="370">
        <f t="shared" si="19"/>
        <v>0</v>
      </c>
      <c r="AX28" s="370">
        <f>klasyfikacja!P37</f>
        <v>0</v>
      </c>
      <c r="AY28" s="370">
        <f t="shared" si="20"/>
        <v>0</v>
      </c>
      <c r="AZ28" s="370">
        <f>klasyfikacja!Q37</f>
        <v>0</v>
      </c>
      <c r="BA28" s="370">
        <f t="shared" si="21"/>
        <v>0</v>
      </c>
      <c r="BB28" s="370">
        <f>klasyfikacja!R37</f>
        <v>0</v>
      </c>
      <c r="BC28" s="369"/>
      <c r="BD28" s="370">
        <f>klasyfikacja!S37</f>
        <v>0</v>
      </c>
      <c r="BE28" s="370">
        <f>klasyfikacja!T37</f>
        <v>0</v>
      </c>
      <c r="BF28" s="167">
        <f>klasyfikacja!B37</f>
        <v>0</v>
      </c>
    </row>
    <row r="29" spans="1:58" ht="16.5" customHeight="1" thickBot="1">
      <c r="A29" s="166"/>
      <c r="B29" s="168" t="str">
        <f t="shared" si="22"/>
        <v>4.</v>
      </c>
      <c r="C29" s="169" t="str">
        <f t="shared" si="22"/>
        <v>Język niemiecki</v>
      </c>
      <c r="D29" s="337">
        <f>U4</f>
        <v>0</v>
      </c>
      <c r="E29" s="277">
        <f t="shared" si="24"/>
      </c>
      <c r="F29" s="182"/>
      <c r="G29" s="168" t="str">
        <f t="shared" si="23"/>
        <v>4.</v>
      </c>
      <c r="H29" s="169" t="str">
        <f t="shared" si="23"/>
        <v>Język niemiecki</v>
      </c>
      <c r="I29" s="337">
        <f>U5</f>
        <v>0</v>
      </c>
      <c r="J29" s="277">
        <f t="shared" si="25"/>
      </c>
      <c r="K29" s="166"/>
      <c r="L29" s="381">
        <v>28</v>
      </c>
      <c r="M29" s="370">
        <f>klasyfikacja!C38</f>
        <v>0</v>
      </c>
      <c r="N29" s="371"/>
      <c r="O29" s="370">
        <f>klasyfikacja!D38</f>
        <v>0</v>
      </c>
      <c r="P29" s="372" t="str">
        <f t="shared" si="12"/>
        <v>22</v>
      </c>
      <c r="Q29" s="369" t="s">
        <v>109</v>
      </c>
      <c r="R29" s="373">
        <f>klasyfikacja!E38</f>
        <v>0</v>
      </c>
      <c r="S29" s="374" t="str">
        <f t="shared" si="13"/>
        <v>22</v>
      </c>
      <c r="T29" s="369" t="s">
        <v>109</v>
      </c>
      <c r="U29" s="375">
        <f>klasyfikacja!F38</f>
        <v>0</v>
      </c>
      <c r="V29" s="374">
        <f>klasyfikacja!G38</f>
        <v>0</v>
      </c>
      <c r="W29" s="376">
        <f>klasyfikacja!H38</f>
        <v>0</v>
      </c>
      <c r="X29" s="375">
        <f>klasyfikacja!G38</f>
        <v>0</v>
      </c>
      <c r="Y29" s="372">
        <f>klasyfikacja!J38</f>
        <v>0</v>
      </c>
      <c r="Z29" s="376">
        <f>klasyfikacja!K38</f>
        <v>0</v>
      </c>
      <c r="AA29" s="375">
        <f>klasyfikacja!H38</f>
        <v>0</v>
      </c>
      <c r="AB29" s="372">
        <f>klasyfikacja!M38</f>
        <v>0</v>
      </c>
      <c r="AC29" s="376">
        <f>klasyfikacja!N38</f>
        <v>0</v>
      </c>
      <c r="AD29" s="377">
        <f>klasyfikacja!I38</f>
        <v>0</v>
      </c>
      <c r="AE29" s="372">
        <f>klasyfikacja!P38</f>
        <v>0</v>
      </c>
      <c r="AF29" s="376">
        <f>klasyfikacja!Q38</f>
        <v>0</v>
      </c>
      <c r="AG29" s="377">
        <f>klasyfikacja!J38</f>
        <v>0</v>
      </c>
      <c r="AH29" s="372">
        <f>klasyfikacja!S38</f>
        <v>0</v>
      </c>
      <c r="AI29" s="369" t="s">
        <v>109</v>
      </c>
      <c r="AJ29" s="373">
        <f>klasyfikacja!K38</f>
        <v>0</v>
      </c>
      <c r="AK29" s="378" t="str">
        <f t="shared" si="14"/>
        <v>22</v>
      </c>
      <c r="AL29" s="369" t="s">
        <v>109</v>
      </c>
      <c r="AM29" s="373">
        <f>klasyfikacja!L38</f>
        <v>0</v>
      </c>
      <c r="AN29" s="378" t="str">
        <f t="shared" si="15"/>
        <v>22</v>
      </c>
      <c r="AO29" s="369" t="s">
        <v>109</v>
      </c>
      <c r="AP29" s="373">
        <f>klasyfikacja!M38</f>
        <v>0</v>
      </c>
      <c r="AQ29" s="378" t="str">
        <f t="shared" si="16"/>
        <v>22</v>
      </c>
      <c r="AR29" s="369" t="s">
        <v>109</v>
      </c>
      <c r="AS29" s="370">
        <f>klasyfikacja!N38</f>
        <v>0</v>
      </c>
      <c r="AT29" s="379">
        <f t="shared" si="17"/>
        <v>0</v>
      </c>
      <c r="AU29" s="370">
        <f t="shared" si="18"/>
        <v>0</v>
      </c>
      <c r="AV29" s="370">
        <f>klasyfikacja!O38</f>
        <v>0</v>
      </c>
      <c r="AW29" s="370">
        <f t="shared" si="19"/>
        <v>0</v>
      </c>
      <c r="AX29" s="370">
        <f>klasyfikacja!P38</f>
        <v>0</v>
      </c>
      <c r="AY29" s="370">
        <f t="shared" si="20"/>
        <v>0</v>
      </c>
      <c r="AZ29" s="370">
        <f>klasyfikacja!Q38</f>
        <v>0</v>
      </c>
      <c r="BA29" s="370">
        <f t="shared" si="21"/>
        <v>0</v>
      </c>
      <c r="BB29" s="370">
        <f>klasyfikacja!R38</f>
        <v>0</v>
      </c>
      <c r="BC29" s="369"/>
      <c r="BD29" s="370">
        <f>klasyfikacja!S38</f>
        <v>0</v>
      </c>
      <c r="BE29" s="370">
        <f>klasyfikacja!T38</f>
        <v>0</v>
      </c>
      <c r="BF29" s="167">
        <f>klasyfikacja!B38</f>
        <v>0</v>
      </c>
    </row>
    <row r="30" spans="1:60" ht="16.5" customHeight="1">
      <c r="A30" s="166"/>
      <c r="B30" s="168" t="str">
        <f t="shared" si="22"/>
        <v>5.</v>
      </c>
      <c r="C30" s="169" t="str">
        <f t="shared" si="22"/>
        <v>Język angielski</v>
      </c>
      <c r="D30" s="337">
        <f>X4</f>
        <v>0</v>
      </c>
      <c r="E30" s="277">
        <f t="shared" si="24"/>
      </c>
      <c r="F30" s="182"/>
      <c r="G30" s="168" t="str">
        <f t="shared" si="23"/>
        <v>5.</v>
      </c>
      <c r="H30" s="169" t="str">
        <f t="shared" si="23"/>
        <v>Język angielski</v>
      </c>
      <c r="I30" s="337">
        <f>X5</f>
        <v>0</v>
      </c>
      <c r="J30" s="277">
        <f t="shared" si="25"/>
      </c>
      <c r="K30" s="166"/>
      <c r="L30" s="298" t="s">
        <v>111</v>
      </c>
      <c r="M30" s="227">
        <f>'dane klasy'!D11</f>
        <v>0</v>
      </c>
      <c r="N30" s="170"/>
      <c r="O30" s="170"/>
      <c r="P30" s="170"/>
      <c r="Q30" s="170"/>
      <c r="R30" s="170"/>
      <c r="S30" s="226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</row>
    <row r="31" spans="1:60" ht="16.5" customHeight="1">
      <c r="A31" s="166"/>
      <c r="B31" s="168" t="str">
        <f t="shared" si="22"/>
        <v>6.</v>
      </c>
      <c r="C31" s="169" t="str">
        <f t="shared" si="22"/>
        <v>Historia</v>
      </c>
      <c r="D31" s="337">
        <f>AA4</f>
        <v>0</v>
      </c>
      <c r="E31" s="277">
        <f t="shared" si="24"/>
      </c>
      <c r="F31" s="182"/>
      <c r="G31" s="168" t="str">
        <f t="shared" si="23"/>
        <v>6.</v>
      </c>
      <c r="H31" s="169" t="str">
        <f t="shared" si="23"/>
        <v>Historia</v>
      </c>
      <c r="I31" s="337">
        <f>AA5</f>
        <v>0</v>
      </c>
      <c r="J31" s="277">
        <f t="shared" si="25"/>
      </c>
      <c r="K31" s="166"/>
      <c r="L31" s="229"/>
      <c r="M31" s="225"/>
      <c r="N31" s="170"/>
      <c r="O31" s="225"/>
      <c r="P31" s="225"/>
      <c r="Q31" s="225"/>
      <c r="R31" s="225"/>
      <c r="S31" s="226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</row>
    <row r="32" spans="1:60" ht="16.5" customHeight="1">
      <c r="A32" s="166"/>
      <c r="B32" s="168" t="str">
        <f t="shared" si="22"/>
        <v>7.</v>
      </c>
      <c r="C32" s="169" t="str">
        <f t="shared" si="22"/>
        <v>Matematyka</v>
      </c>
      <c r="D32" s="337">
        <f>AD4</f>
        <v>0</v>
      </c>
      <c r="E32" s="277">
        <f t="shared" si="24"/>
      </c>
      <c r="F32" s="182"/>
      <c r="G32" s="168" t="str">
        <f t="shared" si="23"/>
        <v>7.</v>
      </c>
      <c r="H32" s="169" t="str">
        <f t="shared" si="23"/>
        <v>Matematyka</v>
      </c>
      <c r="I32" s="337">
        <f>AD5</f>
        <v>0</v>
      </c>
      <c r="J32" s="277">
        <f t="shared" si="25"/>
      </c>
      <c r="K32" s="166"/>
      <c r="L32" s="229"/>
      <c r="M32" s="228"/>
      <c r="N32" s="170"/>
      <c r="O32" s="228"/>
      <c r="P32" s="228"/>
      <c r="Q32" s="228"/>
      <c r="R32" s="228"/>
      <c r="S32" s="226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</row>
    <row r="33" spans="1:60" ht="16.5" customHeight="1">
      <c r="A33" s="166"/>
      <c r="B33" s="168" t="str">
        <f t="shared" si="22"/>
        <v>8.</v>
      </c>
      <c r="C33" s="169" t="str">
        <f t="shared" si="22"/>
        <v>Chemia</v>
      </c>
      <c r="D33" s="337">
        <f>$AG$4</f>
        <v>0</v>
      </c>
      <c r="E33" s="277">
        <f t="shared" si="24"/>
      </c>
      <c r="F33" s="182"/>
      <c r="G33" s="168" t="str">
        <f t="shared" si="23"/>
        <v>8.</v>
      </c>
      <c r="H33" s="169" t="str">
        <f t="shared" si="23"/>
        <v>Chemia</v>
      </c>
      <c r="I33" s="337">
        <f>$AG$5</f>
        <v>0</v>
      </c>
      <c r="J33" s="277">
        <f t="shared" si="25"/>
      </c>
      <c r="K33" s="166"/>
      <c r="L33" s="229"/>
      <c r="M33" s="225"/>
      <c r="N33" s="170"/>
      <c r="O33" s="225"/>
      <c r="P33" s="225"/>
      <c r="Q33" s="225"/>
      <c r="R33" s="225"/>
      <c r="S33" s="226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</row>
    <row r="34" spans="1:60" ht="16.5" customHeight="1">
      <c r="A34" s="166"/>
      <c r="B34" s="168" t="str">
        <f t="shared" si="22"/>
        <v>9.</v>
      </c>
      <c r="C34" s="169" t="str">
        <f t="shared" si="22"/>
        <v>Geografia</v>
      </c>
      <c r="D34" s="337">
        <f>$AJ$4</f>
        <v>0</v>
      </c>
      <c r="E34" s="277">
        <f t="shared" si="24"/>
      </c>
      <c r="F34" s="182"/>
      <c r="G34" s="168" t="str">
        <f t="shared" si="23"/>
        <v>9.</v>
      </c>
      <c r="H34" s="169" t="str">
        <f t="shared" si="23"/>
        <v>Geografia</v>
      </c>
      <c r="I34" s="337">
        <f>$AJ$5</f>
        <v>0</v>
      </c>
      <c r="J34" s="277">
        <f t="shared" si="25"/>
      </c>
      <c r="K34" s="166"/>
      <c r="L34" s="229"/>
      <c r="M34" s="225"/>
      <c r="N34" s="170"/>
      <c r="O34" s="225"/>
      <c r="P34" s="225"/>
      <c r="Q34" s="225"/>
      <c r="R34" s="225"/>
      <c r="S34" s="226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</row>
    <row r="35" spans="1:60" ht="16.5" customHeight="1">
      <c r="A35" s="166"/>
      <c r="B35" s="168" t="str">
        <f t="shared" si="22"/>
        <v>10.</v>
      </c>
      <c r="C35" s="169" t="str">
        <f t="shared" si="22"/>
        <v>Biologia/Przyroda</v>
      </c>
      <c r="D35" s="337">
        <f>$AM$4</f>
        <v>0</v>
      </c>
      <c r="E35" s="277">
        <f t="shared" si="24"/>
      </c>
      <c r="F35" s="182"/>
      <c r="G35" s="168" t="str">
        <f t="shared" si="23"/>
        <v>10.</v>
      </c>
      <c r="H35" s="169" t="str">
        <f t="shared" si="23"/>
        <v>Biologia/Przyroda</v>
      </c>
      <c r="I35" s="337">
        <f>$AM$5</f>
        <v>0</v>
      </c>
      <c r="J35" s="277">
        <f t="shared" si="25"/>
      </c>
      <c r="K35" s="166"/>
      <c r="L35" s="229"/>
      <c r="M35" s="225"/>
      <c r="N35" s="170"/>
      <c r="O35" s="225"/>
      <c r="P35" s="225"/>
      <c r="Q35" s="225"/>
      <c r="R35" s="225"/>
      <c r="S35" s="226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</row>
    <row r="36" spans="1:60" ht="16.5" customHeight="1">
      <c r="A36" s="166"/>
      <c r="B36" s="168" t="str">
        <f t="shared" si="22"/>
        <v>11.</v>
      </c>
      <c r="C36" s="169" t="str">
        <f t="shared" si="22"/>
        <v>Fizyka</v>
      </c>
      <c r="D36" s="337">
        <f>$AP$4</f>
        <v>0</v>
      </c>
      <c r="E36" s="277">
        <f t="shared" si="24"/>
      </c>
      <c r="F36" s="182"/>
      <c r="G36" s="168" t="str">
        <f t="shared" si="23"/>
        <v>11.</v>
      </c>
      <c r="H36" s="169" t="str">
        <f t="shared" si="23"/>
        <v>Fizyka</v>
      </c>
      <c r="I36" s="337">
        <f>$AP$5</f>
        <v>0</v>
      </c>
      <c r="J36" s="277">
        <f t="shared" si="25"/>
      </c>
      <c r="K36" s="166"/>
      <c r="L36" s="229"/>
      <c r="M36" s="225"/>
      <c r="N36" s="170"/>
      <c r="O36" s="225"/>
      <c r="P36" s="225"/>
      <c r="Q36" s="225"/>
      <c r="R36" s="225"/>
      <c r="S36" s="226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</row>
    <row r="37" spans="1:60" ht="16.5" customHeight="1">
      <c r="A37" s="166"/>
      <c r="B37" s="168" t="str">
        <f>$B$15</f>
        <v>12.</v>
      </c>
      <c r="C37" s="169" t="str">
        <f>$C$15</f>
        <v>Plastyka</v>
      </c>
      <c r="D37" s="337">
        <f>$AS$4</f>
        <v>0</v>
      </c>
      <c r="E37" s="277">
        <f t="shared" si="24"/>
      </c>
      <c r="F37" s="182"/>
      <c r="G37" s="168" t="str">
        <f>$B$15</f>
        <v>12.</v>
      </c>
      <c r="H37" s="169" t="str">
        <f>$C$15</f>
        <v>Plastyka</v>
      </c>
      <c r="I37" s="337">
        <f>$AS$5</f>
        <v>0</v>
      </c>
      <c r="J37" s="277">
        <f t="shared" si="25"/>
      </c>
      <c r="K37" s="166"/>
      <c r="L37" s="229"/>
      <c r="M37" s="225"/>
      <c r="N37" s="170"/>
      <c r="O37" s="225"/>
      <c r="P37" s="225"/>
      <c r="Q37" s="225"/>
      <c r="R37" s="225"/>
      <c r="S37" s="226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</row>
    <row r="38" spans="1:60" ht="16.5" customHeight="1">
      <c r="A38" s="166"/>
      <c r="B38" s="168" t="s">
        <v>101</v>
      </c>
      <c r="C38" s="169" t="str">
        <f>$C$16</f>
        <v>Muz./Zaj. artyst.</v>
      </c>
      <c r="D38" s="337">
        <f>$AV$4</f>
        <v>0</v>
      </c>
      <c r="E38" s="277">
        <f t="shared" si="24"/>
      </c>
      <c r="F38" s="182"/>
      <c r="G38" s="168" t="str">
        <f>$B$16</f>
        <v>13.</v>
      </c>
      <c r="H38" s="169" t="str">
        <f>$C$16</f>
        <v>Muz./Zaj. artyst.</v>
      </c>
      <c r="I38" s="337">
        <f>$AV$5</f>
        <v>0</v>
      </c>
      <c r="J38" s="277">
        <f t="shared" si="25"/>
      </c>
      <c r="K38" s="166"/>
      <c r="L38" s="229"/>
      <c r="M38" s="225"/>
      <c r="N38" s="170"/>
      <c r="O38" s="225"/>
      <c r="P38" s="225"/>
      <c r="Q38" s="225"/>
      <c r="R38" s="225"/>
      <c r="S38" s="226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</row>
    <row r="39" spans="1:60" ht="16.5" customHeight="1">
      <c r="A39" s="166"/>
      <c r="B39" s="168" t="s">
        <v>102</v>
      </c>
      <c r="C39" s="169" t="str">
        <f>$C$17</f>
        <v>Technika</v>
      </c>
      <c r="D39" s="337">
        <f>$AX$4</f>
        <v>0</v>
      </c>
      <c r="E39" s="277">
        <f t="shared" si="24"/>
      </c>
      <c r="F39" s="182"/>
      <c r="G39" s="168" t="str">
        <f>$B$17</f>
        <v>14.</v>
      </c>
      <c r="H39" s="169" t="str">
        <f>$C$17</f>
        <v>Technika</v>
      </c>
      <c r="I39" s="337">
        <f>$AX$5</f>
        <v>0</v>
      </c>
      <c r="J39" s="277">
        <f t="shared" si="25"/>
      </c>
      <c r="K39" s="166"/>
      <c r="L39" s="229"/>
      <c r="M39" s="225"/>
      <c r="N39" s="170"/>
      <c r="O39" s="225"/>
      <c r="P39" s="225"/>
      <c r="Q39" s="225"/>
      <c r="R39" s="225"/>
      <c r="S39" s="226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</row>
    <row r="40" spans="1:60" ht="16.5" customHeight="1">
      <c r="A40" s="166"/>
      <c r="B40" s="168">
        <v>15</v>
      </c>
      <c r="C40" s="169" t="str">
        <f>$C$18</f>
        <v>Informatyka</v>
      </c>
      <c r="D40" s="337">
        <f>$AZ$4</f>
        <v>0</v>
      </c>
      <c r="E40" s="277">
        <f t="shared" si="24"/>
      </c>
      <c r="F40" s="182"/>
      <c r="G40" s="168">
        <f>$B$18</f>
        <v>15</v>
      </c>
      <c r="H40" s="169" t="str">
        <f>$C$18</f>
        <v>Informatyka</v>
      </c>
      <c r="I40" s="337">
        <f>$AZ$5</f>
        <v>0</v>
      </c>
      <c r="J40" s="277">
        <f t="shared" si="25"/>
      </c>
      <c r="K40" s="166"/>
      <c r="L40" s="229"/>
      <c r="M40" s="225"/>
      <c r="N40" s="170"/>
      <c r="O40" s="225"/>
      <c r="P40" s="225"/>
      <c r="Q40" s="225"/>
      <c r="R40" s="225"/>
      <c r="S40" s="226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</row>
    <row r="41" spans="1:60" ht="16.5" customHeight="1">
      <c r="A41" s="166"/>
      <c r="B41" s="168">
        <v>16</v>
      </c>
      <c r="C41" s="169" t="str">
        <f>$C$19</f>
        <v>WOS</v>
      </c>
      <c r="D41" s="337">
        <f>$BB$4</f>
        <v>0</v>
      </c>
      <c r="E41" s="277">
        <f t="shared" si="24"/>
      </c>
      <c r="F41" s="182"/>
      <c r="G41" s="168">
        <v>16</v>
      </c>
      <c r="H41" s="169" t="str">
        <f>$C$19</f>
        <v>WOS</v>
      </c>
      <c r="I41" s="337">
        <f>$BB$5</f>
        <v>0</v>
      </c>
      <c r="J41" s="277">
        <f t="shared" si="25"/>
      </c>
      <c r="K41" s="166"/>
      <c r="L41" s="229"/>
      <c r="M41" s="225"/>
      <c r="N41" s="170"/>
      <c r="O41" s="225"/>
      <c r="P41" s="225"/>
      <c r="Q41" s="225"/>
      <c r="R41" s="225"/>
      <c r="S41" s="226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</row>
    <row r="42" spans="1:60" ht="16.5" customHeight="1">
      <c r="A42" s="166"/>
      <c r="B42" s="168">
        <f>B20</f>
        <v>17</v>
      </c>
      <c r="C42" s="169" t="str">
        <f>C20</f>
        <v>Wych. fizyczne</v>
      </c>
      <c r="D42" s="337">
        <f>$BD$4</f>
        <v>0</v>
      </c>
      <c r="E42" s="277">
        <f t="shared" si="24"/>
      </c>
      <c r="F42" s="182"/>
      <c r="G42" s="168">
        <f>B20</f>
        <v>17</v>
      </c>
      <c r="H42" s="169" t="str">
        <f>C20</f>
        <v>Wych. fizyczne</v>
      </c>
      <c r="I42" s="337">
        <f>$BD$5</f>
        <v>0</v>
      </c>
      <c r="J42" s="277">
        <f t="shared" si="25"/>
      </c>
      <c r="K42" s="166"/>
      <c r="L42" s="229"/>
      <c r="M42" s="225"/>
      <c r="N42" s="170"/>
      <c r="O42" s="225"/>
      <c r="P42" s="225"/>
      <c r="Q42" s="225"/>
      <c r="R42" s="225"/>
      <c r="S42" s="226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</row>
    <row r="43" spans="1:60" ht="16.5" customHeight="1">
      <c r="A43" s="166"/>
      <c r="B43" s="313">
        <v>18</v>
      </c>
      <c r="C43" s="315" t="str">
        <f>$C$21</f>
        <v>EDB</v>
      </c>
      <c r="D43" s="338">
        <f>$BE$4</f>
        <v>0</v>
      </c>
      <c r="E43" s="314">
        <f t="shared" si="24"/>
      </c>
      <c r="F43" s="182"/>
      <c r="G43" s="313">
        <v>18</v>
      </c>
      <c r="H43" s="315" t="str">
        <f>$C$21</f>
        <v>EDB</v>
      </c>
      <c r="I43" s="338">
        <f>$BE$5</f>
        <v>0</v>
      </c>
      <c r="J43" s="314">
        <f t="shared" si="25"/>
      </c>
      <c r="K43" s="166"/>
      <c r="L43" s="229"/>
      <c r="M43" s="225"/>
      <c r="N43" s="170"/>
      <c r="O43" s="225"/>
      <c r="P43" s="225"/>
      <c r="Q43" s="225"/>
      <c r="R43" s="225"/>
      <c r="S43" s="226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</row>
    <row r="44" spans="1:60" ht="16.5" customHeight="1">
      <c r="A44" s="166"/>
      <c r="B44" s="175"/>
      <c r="C44" s="172" t="s">
        <v>106</v>
      </c>
      <c r="D44" s="176"/>
      <c r="E44" s="177"/>
      <c r="F44" s="182"/>
      <c r="G44" s="178"/>
      <c r="H44" s="172" t="s">
        <v>106</v>
      </c>
      <c r="I44" s="179"/>
      <c r="J44" s="180"/>
      <c r="K44" s="166"/>
      <c r="L44" s="229"/>
      <c r="M44" s="225"/>
      <c r="N44" s="170"/>
      <c r="O44" s="225"/>
      <c r="P44" s="225"/>
      <c r="Q44" s="225"/>
      <c r="R44" s="225"/>
      <c r="S44" s="226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229"/>
      <c r="BD44" s="229"/>
      <c r="BE44" s="229"/>
      <c r="BF44" s="229"/>
      <c r="BG44" s="229"/>
      <c r="BH44" s="229"/>
    </row>
    <row r="45" spans="2:60" ht="16.5" customHeight="1">
      <c r="B45" s="448" t="s">
        <v>87</v>
      </c>
      <c r="C45" s="449"/>
      <c r="D45" s="449"/>
      <c r="E45" s="450"/>
      <c r="F45" s="182"/>
      <c r="G45" s="448" t="s">
        <v>87</v>
      </c>
      <c r="H45" s="449"/>
      <c r="I45" s="449"/>
      <c r="J45" s="450"/>
      <c r="L45" s="229"/>
      <c r="M45" s="229"/>
      <c r="N45" s="181"/>
      <c r="O45" s="229"/>
      <c r="P45" s="229"/>
      <c r="Q45" s="229"/>
      <c r="R45" s="229"/>
      <c r="S45" s="230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</row>
    <row r="46" spans="1:73" ht="16.5" customHeight="1">
      <c r="A46" s="166"/>
      <c r="B46" s="275">
        <v>5</v>
      </c>
      <c r="C46" s="198" t="s">
        <v>112</v>
      </c>
      <c r="E46" s="223">
        <f>$M$30</f>
        <v>0</v>
      </c>
      <c r="F46" s="182"/>
      <c r="G46" s="275">
        <v>6</v>
      </c>
      <c r="H46" s="198" t="s">
        <v>112</v>
      </c>
      <c r="J46" s="223">
        <f>$M$30</f>
        <v>0</v>
      </c>
      <c r="K46" s="182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183"/>
      <c r="BK46" s="183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</row>
    <row r="47" spans="1:60" s="291" customFormat="1" ht="16.5" customHeight="1">
      <c r="A47" s="278"/>
      <c r="B47" s="445">
        <f>BF6</f>
        <v>0</v>
      </c>
      <c r="C47" s="446"/>
      <c r="D47" s="446"/>
      <c r="E47" s="447"/>
      <c r="F47" s="279"/>
      <c r="G47" s="445">
        <f>BF7</f>
        <v>0</v>
      </c>
      <c r="H47" s="446"/>
      <c r="I47" s="446"/>
      <c r="J47" s="447"/>
      <c r="K47" s="279"/>
      <c r="L47" s="299"/>
      <c r="M47" s="300"/>
      <c r="N47" s="301"/>
      <c r="O47" s="300"/>
      <c r="P47" s="302"/>
      <c r="Q47" s="299"/>
      <c r="R47" s="303"/>
      <c r="S47" s="289"/>
      <c r="T47" s="299"/>
      <c r="U47" s="304"/>
      <c r="V47" s="289"/>
      <c r="W47" s="299"/>
      <c r="X47" s="304"/>
      <c r="Y47" s="302"/>
      <c r="Z47" s="299"/>
      <c r="AA47" s="304"/>
      <c r="AB47" s="302"/>
      <c r="AC47" s="299"/>
      <c r="AD47" s="300"/>
      <c r="AE47" s="302"/>
      <c r="AF47" s="299"/>
      <c r="AG47" s="300"/>
      <c r="AH47" s="302"/>
      <c r="AI47" s="299"/>
      <c r="AJ47" s="303"/>
      <c r="AK47" s="289"/>
      <c r="AL47" s="299"/>
      <c r="AM47" s="303"/>
      <c r="AN47" s="289"/>
      <c r="AO47" s="299"/>
      <c r="AP47" s="303"/>
      <c r="AQ47" s="289"/>
      <c r="AR47" s="299"/>
      <c r="AS47" s="300"/>
      <c r="AT47" s="305"/>
      <c r="AU47" s="300"/>
      <c r="AV47" s="300"/>
      <c r="AW47" s="300"/>
      <c r="AX47" s="300"/>
      <c r="AY47" s="300"/>
      <c r="AZ47" s="300"/>
      <c r="BA47" s="300"/>
      <c r="BB47" s="300"/>
      <c r="BC47" s="299"/>
      <c r="BD47" s="306"/>
      <c r="BE47" s="306"/>
      <c r="BF47" s="306"/>
      <c r="BG47" s="306"/>
      <c r="BH47" s="306"/>
    </row>
    <row r="48" spans="1:76" ht="16.5" customHeight="1">
      <c r="A48" s="166"/>
      <c r="B48" s="185" t="str">
        <f aca="true" t="shared" si="26" ref="B48:C58">B4</f>
        <v>1.</v>
      </c>
      <c r="C48" s="186" t="str">
        <f t="shared" si="26"/>
        <v>Zachowanie</v>
      </c>
      <c r="D48" s="336">
        <f>M6</f>
        <v>0</v>
      </c>
      <c r="E48" s="276" t="str">
        <f>IF(T(D48)="wz","wzorowe",IF(T(D48)="bdb","bardzo dobre",IF(T(D48)="db","dobre",IF(T(D48)="popr","poprawne",IF(T(D48)="ndp","nieodpowiednie",IF(T(D48)="ng","naganne",IF(VALUE(D48)=6,"błąd","błąd")))))))</f>
        <v>błąd</v>
      </c>
      <c r="F48" s="182"/>
      <c r="G48" s="185" t="str">
        <f aca="true" t="shared" si="27" ref="G48:H58">B4</f>
        <v>1.</v>
      </c>
      <c r="H48" s="186" t="str">
        <f t="shared" si="27"/>
        <v>Zachowanie</v>
      </c>
      <c r="I48" s="336">
        <f>M7</f>
        <v>0</v>
      </c>
      <c r="J48" s="276" t="str">
        <f>IF(T(I48)="wz","wzorowe",IF(T(I48)="bdb","bardzo dobre",IF(T(I48)="db","dobre",IF(T(I48)="popr","poprawne",IF(T(I48)="ndp","nieodpowiednie",IF(T(I48)="ng","naganne",IF(VALUE(I48)=6,"błąd","błąd")))))))</f>
        <v>błąd</v>
      </c>
      <c r="K48" s="166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90"/>
      <c r="BW48" s="190"/>
      <c r="BX48" s="190"/>
    </row>
    <row r="49" spans="2:60" ht="16.5" customHeight="1">
      <c r="B49" s="168" t="str">
        <f t="shared" si="26"/>
        <v>2.</v>
      </c>
      <c r="C49" s="169" t="str">
        <f t="shared" si="26"/>
        <v>Religia/Etyka</v>
      </c>
      <c r="D49" s="337">
        <f>O6</f>
        <v>0</v>
      </c>
      <c r="E49" s="277">
        <f>IF(T(D49)="zw","zwolniony",IF(VALUE(D49)=1,"niedostateczny",IF(VALUE(D49)=2,"dopuszczający",IF(VALUE(D49)=3,"dostateczny",IF(VALUE(D49)=4,"dobry",IF(VALUE(D49)=5,"bardzo dobry",IF(VALUE(D49)=6,"celujący","")))))))</f>
      </c>
      <c r="F49" s="182"/>
      <c r="G49" s="168" t="str">
        <f t="shared" si="27"/>
        <v>2.</v>
      </c>
      <c r="H49" s="169" t="str">
        <f t="shared" si="27"/>
        <v>Religia/Etyka</v>
      </c>
      <c r="I49" s="337">
        <f>O7</f>
        <v>0</v>
      </c>
      <c r="J49" s="277">
        <f>IF(T(I49)="zw","zwolniony",IF(VALUE(I49)=1,"niedostateczny",IF(VALUE(I49)=2,"dopuszczający",IF(VALUE(I49)=3,"dostateczny",IF(VALUE(I49)=4,"dobry",IF(VALUE(I49)=5,"bardzo dobry",IF(VALUE(I49)=6,"celujący","")))))))</f>
      </c>
      <c r="L49" s="229"/>
      <c r="M49" s="225"/>
      <c r="N49" s="170"/>
      <c r="O49" s="225"/>
      <c r="P49" s="225"/>
      <c r="Q49" s="225"/>
      <c r="R49" s="225"/>
      <c r="S49" s="226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</row>
    <row r="50" spans="2:60" ht="16.5" customHeight="1">
      <c r="B50" s="168" t="str">
        <f t="shared" si="26"/>
        <v>3.</v>
      </c>
      <c r="C50" s="169" t="str">
        <f t="shared" si="26"/>
        <v>Język polski</v>
      </c>
      <c r="D50" s="337">
        <f>R6</f>
        <v>0</v>
      </c>
      <c r="E50" s="277">
        <f aca="true" t="shared" si="28" ref="E50:E65">IF(T(D50)="zw","zwolniony",IF(VALUE(D50)=1,"niedostateczny",IF(VALUE(D50)=2,"dopuszczający",IF(VALUE(D50)=3,"dostateczny",IF(VALUE(D50)=4,"dobry",IF(VALUE(D50)=5,"bardzo dobry",IF(VALUE(D50)=6,"celujący","")))))))</f>
      </c>
      <c r="F50" s="182"/>
      <c r="G50" s="168" t="str">
        <f t="shared" si="27"/>
        <v>3.</v>
      </c>
      <c r="H50" s="169" t="str">
        <f t="shared" si="27"/>
        <v>Język polski</v>
      </c>
      <c r="I50" s="337">
        <f>R7</f>
        <v>0</v>
      </c>
      <c r="J50" s="277">
        <f aca="true" t="shared" si="29" ref="J50:J65">IF(T(I50)="zw","zwolniony",IF(VALUE(I50)=1,"niedostateczny",IF(VALUE(I50)=2,"dopuszczający",IF(VALUE(I50)=3,"dostateczny",IF(VALUE(I50)=4,"dobry",IF(VALUE(I50)=5,"bardzo dobry",IF(VALUE(I50)=6,"celujący","")))))))</f>
      </c>
      <c r="L50" s="229"/>
      <c r="M50" s="225"/>
      <c r="N50" s="170"/>
      <c r="O50" s="225"/>
      <c r="P50" s="225"/>
      <c r="Q50" s="225"/>
      <c r="R50" s="225"/>
      <c r="S50" s="226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</row>
    <row r="51" spans="2:60" ht="16.5" customHeight="1">
      <c r="B51" s="168" t="str">
        <f t="shared" si="26"/>
        <v>4.</v>
      </c>
      <c r="C51" s="169" t="str">
        <f t="shared" si="26"/>
        <v>Język niemiecki</v>
      </c>
      <c r="D51" s="337">
        <f>U6</f>
        <v>0</v>
      </c>
      <c r="E51" s="277">
        <f t="shared" si="28"/>
      </c>
      <c r="F51" s="182"/>
      <c r="G51" s="168" t="str">
        <f t="shared" si="27"/>
        <v>4.</v>
      </c>
      <c r="H51" s="169" t="str">
        <f t="shared" si="27"/>
        <v>Język niemiecki</v>
      </c>
      <c r="I51" s="337">
        <f>U7</f>
        <v>0</v>
      </c>
      <c r="J51" s="277">
        <f t="shared" si="29"/>
      </c>
      <c r="L51" s="229"/>
      <c r="M51" s="225"/>
      <c r="N51" s="170"/>
      <c r="O51" s="225"/>
      <c r="P51" s="225"/>
      <c r="Q51" s="225"/>
      <c r="R51" s="225"/>
      <c r="S51" s="226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</row>
    <row r="52" spans="2:60" ht="16.5" customHeight="1">
      <c r="B52" s="168" t="str">
        <f t="shared" si="26"/>
        <v>5.</v>
      </c>
      <c r="C52" s="169" t="str">
        <f t="shared" si="26"/>
        <v>Język angielski</v>
      </c>
      <c r="D52" s="337">
        <f>X6</f>
        <v>0</v>
      </c>
      <c r="E52" s="277">
        <f t="shared" si="28"/>
      </c>
      <c r="F52" s="182"/>
      <c r="G52" s="168" t="str">
        <f t="shared" si="27"/>
        <v>5.</v>
      </c>
      <c r="H52" s="169" t="str">
        <f t="shared" si="27"/>
        <v>Język angielski</v>
      </c>
      <c r="I52" s="337">
        <f>X7</f>
        <v>0</v>
      </c>
      <c r="J52" s="277">
        <f t="shared" si="29"/>
      </c>
      <c r="L52" s="229"/>
      <c r="M52" s="225"/>
      <c r="N52" s="170"/>
      <c r="O52" s="225"/>
      <c r="P52" s="225"/>
      <c r="Q52" s="225"/>
      <c r="R52" s="225"/>
      <c r="S52" s="226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</row>
    <row r="53" spans="2:60" ht="16.5" customHeight="1">
      <c r="B53" s="168" t="str">
        <f t="shared" si="26"/>
        <v>6.</v>
      </c>
      <c r="C53" s="169" t="str">
        <f t="shared" si="26"/>
        <v>Historia</v>
      </c>
      <c r="D53" s="337">
        <f>AA6</f>
        <v>0</v>
      </c>
      <c r="E53" s="277">
        <f t="shared" si="28"/>
      </c>
      <c r="F53" s="182"/>
      <c r="G53" s="168" t="str">
        <f t="shared" si="27"/>
        <v>6.</v>
      </c>
      <c r="H53" s="169" t="str">
        <f t="shared" si="27"/>
        <v>Historia</v>
      </c>
      <c r="I53" s="337">
        <f>AA7</f>
        <v>0</v>
      </c>
      <c r="J53" s="277">
        <f t="shared" si="29"/>
      </c>
      <c r="L53" s="229"/>
      <c r="M53" s="225"/>
      <c r="N53" s="170"/>
      <c r="O53" s="225"/>
      <c r="P53" s="225"/>
      <c r="Q53" s="225"/>
      <c r="R53" s="225"/>
      <c r="S53" s="226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29"/>
      <c r="BF53" s="229"/>
      <c r="BG53" s="229"/>
      <c r="BH53" s="229"/>
    </row>
    <row r="54" spans="2:60" ht="16.5" customHeight="1">
      <c r="B54" s="168" t="str">
        <f t="shared" si="26"/>
        <v>7.</v>
      </c>
      <c r="C54" s="169" t="str">
        <f t="shared" si="26"/>
        <v>Matematyka</v>
      </c>
      <c r="D54" s="337">
        <f>AD6</f>
        <v>0</v>
      </c>
      <c r="E54" s="277">
        <f t="shared" si="28"/>
      </c>
      <c r="F54" s="182"/>
      <c r="G54" s="168" t="str">
        <f t="shared" si="27"/>
        <v>7.</v>
      </c>
      <c r="H54" s="169" t="str">
        <f t="shared" si="27"/>
        <v>Matematyka</v>
      </c>
      <c r="I54" s="337">
        <f>AD7</f>
        <v>0</v>
      </c>
      <c r="J54" s="277">
        <f t="shared" si="29"/>
      </c>
      <c r="L54" s="229"/>
      <c r="M54" s="225"/>
      <c r="N54" s="170"/>
      <c r="O54" s="225"/>
      <c r="P54" s="225"/>
      <c r="Q54" s="225"/>
      <c r="R54" s="225"/>
      <c r="S54" s="226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</row>
    <row r="55" spans="2:60" ht="16.5" customHeight="1">
      <c r="B55" s="168" t="str">
        <f t="shared" si="26"/>
        <v>8.</v>
      </c>
      <c r="C55" s="169" t="str">
        <f t="shared" si="26"/>
        <v>Chemia</v>
      </c>
      <c r="D55" s="337">
        <f>$AG$6</f>
        <v>0</v>
      </c>
      <c r="E55" s="277">
        <f t="shared" si="28"/>
      </c>
      <c r="F55" s="182"/>
      <c r="G55" s="168" t="str">
        <f t="shared" si="27"/>
        <v>8.</v>
      </c>
      <c r="H55" s="169" t="str">
        <f t="shared" si="27"/>
        <v>Chemia</v>
      </c>
      <c r="I55" s="337">
        <f>$AG$7</f>
        <v>0</v>
      </c>
      <c r="J55" s="277">
        <f t="shared" si="29"/>
      </c>
      <c r="L55" s="229"/>
      <c r="M55" s="225"/>
      <c r="N55" s="170"/>
      <c r="O55" s="225"/>
      <c r="P55" s="225"/>
      <c r="Q55" s="225"/>
      <c r="R55" s="225"/>
      <c r="S55" s="226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</row>
    <row r="56" spans="2:60" ht="16.5" customHeight="1">
      <c r="B56" s="168" t="str">
        <f t="shared" si="26"/>
        <v>9.</v>
      </c>
      <c r="C56" s="169" t="str">
        <f t="shared" si="26"/>
        <v>Geografia</v>
      </c>
      <c r="D56" s="337">
        <f>$AJ$6</f>
        <v>0</v>
      </c>
      <c r="E56" s="277">
        <f t="shared" si="28"/>
      </c>
      <c r="F56" s="182"/>
      <c r="G56" s="168" t="str">
        <f t="shared" si="27"/>
        <v>9.</v>
      </c>
      <c r="H56" s="169" t="str">
        <f t="shared" si="27"/>
        <v>Geografia</v>
      </c>
      <c r="I56" s="337">
        <f>$AJ$7</f>
        <v>0</v>
      </c>
      <c r="J56" s="277">
        <f t="shared" si="29"/>
      </c>
      <c r="L56" s="229"/>
      <c r="M56" s="225"/>
      <c r="N56" s="170"/>
      <c r="O56" s="225"/>
      <c r="P56" s="225"/>
      <c r="Q56" s="225"/>
      <c r="R56" s="225"/>
      <c r="S56" s="226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29"/>
    </row>
    <row r="57" spans="2:60" ht="16.5" customHeight="1">
      <c r="B57" s="168" t="str">
        <f t="shared" si="26"/>
        <v>10.</v>
      </c>
      <c r="C57" s="169" t="str">
        <f t="shared" si="26"/>
        <v>Biologia/Przyroda</v>
      </c>
      <c r="D57" s="337">
        <f>$AM$6</f>
        <v>0</v>
      </c>
      <c r="E57" s="277">
        <f t="shared" si="28"/>
      </c>
      <c r="F57" s="182"/>
      <c r="G57" s="168" t="str">
        <f t="shared" si="27"/>
        <v>10.</v>
      </c>
      <c r="H57" s="169" t="str">
        <f t="shared" si="27"/>
        <v>Biologia/Przyroda</v>
      </c>
      <c r="I57" s="337">
        <f>$AM$7</f>
        <v>0</v>
      </c>
      <c r="J57" s="277">
        <f t="shared" si="29"/>
      </c>
      <c r="L57" s="229"/>
      <c r="M57" s="225"/>
      <c r="N57" s="170"/>
      <c r="O57" s="225"/>
      <c r="P57" s="225"/>
      <c r="Q57" s="225"/>
      <c r="R57" s="225"/>
      <c r="S57" s="226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29"/>
      <c r="BG57" s="229"/>
      <c r="BH57" s="229"/>
    </row>
    <row r="58" spans="2:60" ht="16.5" customHeight="1">
      <c r="B58" s="168" t="str">
        <f t="shared" si="26"/>
        <v>11.</v>
      </c>
      <c r="C58" s="169" t="str">
        <f t="shared" si="26"/>
        <v>Fizyka</v>
      </c>
      <c r="D58" s="337">
        <f>$AP$6</f>
        <v>0</v>
      </c>
      <c r="E58" s="277">
        <f t="shared" si="28"/>
      </c>
      <c r="F58" s="182"/>
      <c r="G58" s="168" t="str">
        <f t="shared" si="27"/>
        <v>11.</v>
      </c>
      <c r="H58" s="169" t="str">
        <f t="shared" si="27"/>
        <v>Fizyka</v>
      </c>
      <c r="I58" s="337">
        <f>$AP$7</f>
        <v>0</v>
      </c>
      <c r="J58" s="277">
        <f t="shared" si="29"/>
      </c>
      <c r="L58" s="229"/>
      <c r="M58" s="225"/>
      <c r="N58" s="170"/>
      <c r="O58" s="225"/>
      <c r="P58" s="225"/>
      <c r="Q58" s="225"/>
      <c r="R58" s="225"/>
      <c r="S58" s="226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  <c r="BH58" s="229"/>
    </row>
    <row r="59" spans="2:60" ht="16.5" customHeight="1">
      <c r="B59" s="168" t="str">
        <f>$B$15</f>
        <v>12.</v>
      </c>
      <c r="C59" s="169" t="str">
        <f>$C$15</f>
        <v>Plastyka</v>
      </c>
      <c r="D59" s="337">
        <f>$AS$6</f>
        <v>0</v>
      </c>
      <c r="E59" s="277">
        <f t="shared" si="28"/>
      </c>
      <c r="F59" s="182"/>
      <c r="G59" s="168" t="str">
        <f>$B$15</f>
        <v>12.</v>
      </c>
      <c r="H59" s="169" t="str">
        <f>$C$15</f>
        <v>Plastyka</v>
      </c>
      <c r="I59" s="337">
        <f>$AS$7</f>
        <v>0</v>
      </c>
      <c r="J59" s="277">
        <f t="shared" si="29"/>
      </c>
      <c r="L59" s="229"/>
      <c r="M59" s="225"/>
      <c r="N59" s="170"/>
      <c r="O59" s="225"/>
      <c r="P59" s="225"/>
      <c r="Q59" s="225"/>
      <c r="R59" s="225"/>
      <c r="S59" s="226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</row>
    <row r="60" spans="2:60" ht="16.5" customHeight="1">
      <c r="B60" s="168" t="s">
        <v>101</v>
      </c>
      <c r="C60" s="169" t="str">
        <f>$C$16</f>
        <v>Muz./Zaj. artyst.</v>
      </c>
      <c r="D60" s="337">
        <f>$AV$6</f>
        <v>0</v>
      </c>
      <c r="E60" s="277">
        <f t="shared" si="28"/>
      </c>
      <c r="F60" s="182"/>
      <c r="G60" s="168" t="str">
        <f>$B$16</f>
        <v>13.</v>
      </c>
      <c r="H60" s="169" t="str">
        <f>$C$16</f>
        <v>Muz./Zaj. artyst.</v>
      </c>
      <c r="I60" s="337">
        <f>$AV$7</f>
        <v>0</v>
      </c>
      <c r="J60" s="277">
        <f t="shared" si="29"/>
      </c>
      <c r="L60" s="229"/>
      <c r="M60" s="225"/>
      <c r="N60" s="170"/>
      <c r="O60" s="225"/>
      <c r="P60" s="225"/>
      <c r="Q60" s="225"/>
      <c r="R60" s="225"/>
      <c r="S60" s="226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5"/>
      <c r="AQ60" s="225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</row>
    <row r="61" spans="2:60" ht="16.5" customHeight="1">
      <c r="B61" s="168" t="s">
        <v>102</v>
      </c>
      <c r="C61" s="169" t="str">
        <f>$C$17</f>
        <v>Technika</v>
      </c>
      <c r="D61" s="337">
        <f>$AX$6</f>
        <v>0</v>
      </c>
      <c r="E61" s="277">
        <f t="shared" si="28"/>
      </c>
      <c r="F61" s="182"/>
      <c r="G61" s="168" t="str">
        <f>$B$17</f>
        <v>14.</v>
      </c>
      <c r="H61" s="169" t="str">
        <f>$C$17</f>
        <v>Technika</v>
      </c>
      <c r="I61" s="337">
        <f>$AX$7</f>
        <v>0</v>
      </c>
      <c r="J61" s="277">
        <f t="shared" si="29"/>
      </c>
      <c r="L61" s="229"/>
      <c r="M61" s="225"/>
      <c r="N61" s="170"/>
      <c r="O61" s="225"/>
      <c r="P61" s="225"/>
      <c r="Q61" s="225"/>
      <c r="R61" s="225"/>
      <c r="S61" s="226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29"/>
      <c r="BF61" s="229"/>
      <c r="BG61" s="229"/>
      <c r="BH61" s="229"/>
    </row>
    <row r="62" spans="2:60" ht="16.5" customHeight="1">
      <c r="B62" s="168">
        <v>15</v>
      </c>
      <c r="C62" s="169" t="str">
        <f>$C$18</f>
        <v>Informatyka</v>
      </c>
      <c r="D62" s="337">
        <f>$AZ$6</f>
        <v>0</v>
      </c>
      <c r="E62" s="277">
        <f t="shared" si="28"/>
      </c>
      <c r="F62" s="182"/>
      <c r="G62" s="168">
        <f>$B$18</f>
        <v>15</v>
      </c>
      <c r="H62" s="169" t="str">
        <f>$C$18</f>
        <v>Informatyka</v>
      </c>
      <c r="I62" s="337">
        <f>$AZ$7</f>
        <v>0</v>
      </c>
      <c r="J62" s="277">
        <f t="shared" si="29"/>
      </c>
      <c r="L62" s="229"/>
      <c r="M62" s="225"/>
      <c r="N62" s="170"/>
      <c r="O62" s="225"/>
      <c r="P62" s="225"/>
      <c r="Q62" s="225"/>
      <c r="R62" s="225"/>
      <c r="S62" s="226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229"/>
      <c r="BG62" s="229"/>
      <c r="BH62" s="229"/>
    </row>
    <row r="63" spans="1:60" ht="16.5" customHeight="1">
      <c r="A63" s="166"/>
      <c r="B63" s="168">
        <v>16</v>
      </c>
      <c r="C63" s="169" t="str">
        <f>$C$19</f>
        <v>WOS</v>
      </c>
      <c r="D63" s="337">
        <f>$BB$6</f>
        <v>0</v>
      </c>
      <c r="E63" s="277">
        <f t="shared" si="28"/>
      </c>
      <c r="F63" s="182"/>
      <c r="G63" s="168">
        <v>16</v>
      </c>
      <c r="H63" s="169" t="str">
        <f>$C$19</f>
        <v>WOS</v>
      </c>
      <c r="I63" s="337">
        <f>$BB$7</f>
        <v>0</v>
      </c>
      <c r="J63" s="277">
        <f t="shared" si="29"/>
      </c>
      <c r="K63" s="166"/>
      <c r="L63" s="229"/>
      <c r="M63" s="225"/>
      <c r="N63" s="170"/>
      <c r="O63" s="225"/>
      <c r="P63" s="225"/>
      <c r="Q63" s="225"/>
      <c r="R63" s="225"/>
      <c r="S63" s="226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  <c r="BG63" s="229"/>
      <c r="BH63" s="229"/>
    </row>
    <row r="64" spans="2:60" ht="16.5" customHeight="1">
      <c r="B64" s="168">
        <f>B20</f>
        <v>17</v>
      </c>
      <c r="C64" s="169" t="str">
        <f>C20</f>
        <v>Wych. fizyczne</v>
      </c>
      <c r="D64" s="337">
        <f>$BD$6</f>
        <v>0</v>
      </c>
      <c r="E64" s="277">
        <f t="shared" si="28"/>
      </c>
      <c r="F64" s="182"/>
      <c r="G64" s="168">
        <f>B20</f>
        <v>17</v>
      </c>
      <c r="H64" s="169" t="str">
        <f>C20</f>
        <v>Wych. fizyczne</v>
      </c>
      <c r="I64" s="337">
        <f>$BD$7</f>
        <v>0</v>
      </c>
      <c r="J64" s="277">
        <f t="shared" si="29"/>
      </c>
      <c r="L64" s="229"/>
      <c r="M64" s="229"/>
      <c r="N64" s="181"/>
      <c r="O64" s="229"/>
      <c r="P64" s="229"/>
      <c r="Q64" s="229"/>
      <c r="R64" s="229"/>
      <c r="S64" s="230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29"/>
      <c r="BC64" s="229"/>
      <c r="BD64" s="229"/>
      <c r="BE64" s="229"/>
      <c r="BF64" s="229"/>
      <c r="BG64" s="229"/>
      <c r="BH64" s="229"/>
    </row>
    <row r="65" spans="2:60" ht="16.5" customHeight="1">
      <c r="B65" s="313">
        <v>18</v>
      </c>
      <c r="C65" s="315" t="str">
        <f>$C$21</f>
        <v>EDB</v>
      </c>
      <c r="D65" s="338">
        <f>$BE$6</f>
        <v>0</v>
      </c>
      <c r="E65" s="314">
        <f t="shared" si="28"/>
      </c>
      <c r="F65" s="172"/>
      <c r="G65" s="313">
        <v>18</v>
      </c>
      <c r="H65" s="315" t="str">
        <f>$C$21</f>
        <v>EDB</v>
      </c>
      <c r="I65" s="338">
        <f>$BE$7</f>
        <v>0</v>
      </c>
      <c r="J65" s="314">
        <f t="shared" si="29"/>
      </c>
      <c r="L65" s="229"/>
      <c r="M65" s="174"/>
      <c r="N65" s="188"/>
      <c r="O65" s="174"/>
      <c r="P65" s="174"/>
      <c r="Q65" s="174"/>
      <c r="R65" s="174"/>
      <c r="S65" s="173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29"/>
      <c r="BC65" s="229"/>
      <c r="BD65" s="229"/>
      <c r="BE65" s="229"/>
      <c r="BF65" s="229"/>
      <c r="BG65" s="229"/>
      <c r="BH65" s="229"/>
    </row>
    <row r="66" spans="2:60" ht="16.5" customHeight="1">
      <c r="B66" s="178"/>
      <c r="C66" s="172" t="s">
        <v>106</v>
      </c>
      <c r="D66" s="179"/>
      <c r="E66" s="180"/>
      <c r="F66" s="182"/>
      <c r="G66" s="178"/>
      <c r="H66" s="172" t="s">
        <v>106</v>
      </c>
      <c r="I66" s="179"/>
      <c r="J66" s="180"/>
      <c r="L66" s="229"/>
      <c r="M66" s="182"/>
      <c r="N66" s="189"/>
      <c r="O66" s="182"/>
      <c r="P66" s="182"/>
      <c r="Q66" s="182"/>
      <c r="R66" s="182"/>
      <c r="S66" s="224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229"/>
      <c r="BC66" s="229"/>
      <c r="BD66" s="229"/>
      <c r="BE66" s="229"/>
      <c r="BF66" s="229"/>
      <c r="BG66" s="229"/>
      <c r="BH66" s="229"/>
    </row>
    <row r="67" spans="2:60" ht="16.5" customHeight="1">
      <c r="B67" s="448" t="s">
        <v>87</v>
      </c>
      <c r="C67" s="449"/>
      <c r="D67" s="449"/>
      <c r="E67" s="450"/>
      <c r="F67" s="182"/>
      <c r="G67" s="448" t="s">
        <v>87</v>
      </c>
      <c r="H67" s="449"/>
      <c r="I67" s="449"/>
      <c r="J67" s="450"/>
      <c r="L67" s="229"/>
      <c r="M67" s="229"/>
      <c r="N67" s="181"/>
      <c r="O67" s="229"/>
      <c r="P67" s="229"/>
      <c r="Q67" s="229"/>
      <c r="R67" s="229"/>
      <c r="S67" s="230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  <c r="BF67" s="229"/>
      <c r="BG67" s="229"/>
      <c r="BH67" s="229"/>
    </row>
    <row r="68" spans="1:73" ht="16.5" customHeight="1">
      <c r="A68" s="166"/>
      <c r="B68" s="275">
        <v>7</v>
      </c>
      <c r="C68" s="198" t="s">
        <v>112</v>
      </c>
      <c r="E68" s="223">
        <f>$M$30</f>
        <v>0</v>
      </c>
      <c r="F68" s="182"/>
      <c r="G68" s="275">
        <v>8</v>
      </c>
      <c r="H68" s="198" t="s">
        <v>112</v>
      </c>
      <c r="J68" s="223">
        <f>$M$30</f>
        <v>0</v>
      </c>
      <c r="K68" s="182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183"/>
      <c r="BK68" s="183"/>
      <c r="BL68" s="183"/>
      <c r="BM68" s="183"/>
      <c r="BN68" s="183"/>
      <c r="BO68" s="183"/>
      <c r="BP68" s="183"/>
      <c r="BQ68" s="183"/>
      <c r="BR68" s="183"/>
      <c r="BS68" s="183"/>
      <c r="BT68" s="183"/>
      <c r="BU68" s="183"/>
    </row>
    <row r="69" spans="1:60" s="291" customFormat="1" ht="16.5" customHeight="1">
      <c r="A69" s="278"/>
      <c r="B69" s="445">
        <f>BF8</f>
        <v>0</v>
      </c>
      <c r="C69" s="446"/>
      <c r="D69" s="446"/>
      <c r="E69" s="447"/>
      <c r="F69" s="279"/>
      <c r="G69" s="445">
        <f>BF9</f>
        <v>0</v>
      </c>
      <c r="H69" s="446"/>
      <c r="I69" s="446"/>
      <c r="J69" s="447"/>
      <c r="K69" s="279"/>
      <c r="L69" s="299"/>
      <c r="M69" s="300"/>
      <c r="N69" s="301"/>
      <c r="O69" s="300"/>
      <c r="P69" s="302"/>
      <c r="Q69" s="299"/>
      <c r="R69" s="303"/>
      <c r="S69" s="289"/>
      <c r="T69" s="299"/>
      <c r="U69" s="304"/>
      <c r="V69" s="289"/>
      <c r="W69" s="299"/>
      <c r="X69" s="304"/>
      <c r="Y69" s="302"/>
      <c r="Z69" s="299"/>
      <c r="AA69" s="304"/>
      <c r="AB69" s="302"/>
      <c r="AC69" s="299"/>
      <c r="AD69" s="300"/>
      <c r="AE69" s="302"/>
      <c r="AF69" s="299"/>
      <c r="AG69" s="300"/>
      <c r="AH69" s="302"/>
      <c r="AI69" s="299"/>
      <c r="AJ69" s="303"/>
      <c r="AK69" s="289"/>
      <c r="AL69" s="299"/>
      <c r="AM69" s="303"/>
      <c r="AN69" s="289"/>
      <c r="AO69" s="299"/>
      <c r="AP69" s="303"/>
      <c r="AQ69" s="289"/>
      <c r="AR69" s="299"/>
      <c r="AS69" s="300"/>
      <c r="AT69" s="305"/>
      <c r="AU69" s="300"/>
      <c r="AV69" s="300"/>
      <c r="AW69" s="300"/>
      <c r="AX69" s="300"/>
      <c r="AY69" s="300"/>
      <c r="AZ69" s="300"/>
      <c r="BA69" s="300"/>
      <c r="BB69" s="300"/>
      <c r="BC69" s="299"/>
      <c r="BD69" s="306"/>
      <c r="BE69" s="306"/>
      <c r="BF69" s="306"/>
      <c r="BG69" s="306"/>
      <c r="BH69" s="306"/>
    </row>
    <row r="70" spans="1:76" ht="16.5" customHeight="1">
      <c r="A70" s="166"/>
      <c r="B70" s="185" t="str">
        <f aca="true" t="shared" si="30" ref="B70:C80">B4</f>
        <v>1.</v>
      </c>
      <c r="C70" s="186" t="str">
        <f t="shared" si="30"/>
        <v>Zachowanie</v>
      </c>
      <c r="D70" s="336">
        <f>M8</f>
        <v>0</v>
      </c>
      <c r="E70" s="276" t="str">
        <f>IF(T(D70)="wz","wzorowe",IF(T(D70)="bdb","bardzo dobre",IF(T(D70)="db","dobre",IF(T(D70)="popr","poprawne",IF(T(D70)="ndp","nieodpowiednie",IF(T(D70)="ng","naganne",IF(VALUE(D70)=6,"błąd","błąd")))))))</f>
        <v>błąd</v>
      </c>
      <c r="F70" s="182"/>
      <c r="G70" s="185" t="str">
        <f aca="true" t="shared" si="31" ref="G70:H80">B4</f>
        <v>1.</v>
      </c>
      <c r="H70" s="186" t="str">
        <f t="shared" si="31"/>
        <v>Zachowanie</v>
      </c>
      <c r="I70" s="336">
        <f>M9</f>
        <v>0</v>
      </c>
      <c r="J70" s="276" t="str">
        <f>IF(T(I70)="wz","wzorowe",IF(T(I70)="bdb","bardzo dobre",IF(T(I70)="db","dobre",IF(T(I70)="popr","poprawne",IF(T(I70)="ndp","nieodpowiednie",IF(T(I70)="ng","naganne",IF(VALUE(I70)=6,"błąd","błąd")))))))</f>
        <v>błąd</v>
      </c>
      <c r="K70" s="166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29"/>
      <c r="AW70" s="229"/>
      <c r="AX70" s="229"/>
      <c r="AY70" s="229"/>
      <c r="AZ70" s="229"/>
      <c r="BA70" s="229"/>
      <c r="BB70" s="229"/>
      <c r="BC70" s="229"/>
      <c r="BD70" s="229"/>
      <c r="BE70" s="229"/>
      <c r="BF70" s="229"/>
      <c r="BG70" s="229"/>
      <c r="BH70" s="229"/>
      <c r="BJ70" s="190"/>
      <c r="BK70" s="190"/>
      <c r="BL70" s="190"/>
      <c r="BM70" s="190"/>
      <c r="BN70" s="190"/>
      <c r="BO70" s="190"/>
      <c r="BP70" s="190"/>
      <c r="BQ70" s="190"/>
      <c r="BR70" s="190"/>
      <c r="BS70" s="190"/>
      <c r="BT70" s="190"/>
      <c r="BU70" s="190"/>
      <c r="BV70" s="190"/>
      <c r="BW70" s="190"/>
      <c r="BX70" s="190"/>
    </row>
    <row r="71" spans="2:60" ht="16.5" customHeight="1">
      <c r="B71" s="168" t="str">
        <f t="shared" si="30"/>
        <v>2.</v>
      </c>
      <c r="C71" s="169" t="str">
        <f t="shared" si="30"/>
        <v>Religia/Etyka</v>
      </c>
      <c r="D71" s="337">
        <f>O8</f>
        <v>0</v>
      </c>
      <c r="E71" s="277">
        <f>IF(T(D71)="zw","zwolniony",IF(VALUE(D71)=1,"niedostateczny",IF(VALUE(D71)=2,"dopuszczający",IF(VALUE(D71)=3,"dostateczny",IF(VALUE(D71)=4,"dobry",IF(VALUE(D71)=5,"bardzo dobry",IF(VALUE(D71)=6,"celujący","")))))))</f>
      </c>
      <c r="F71" s="182"/>
      <c r="G71" s="168" t="str">
        <f t="shared" si="31"/>
        <v>2.</v>
      </c>
      <c r="H71" s="169" t="str">
        <f t="shared" si="31"/>
        <v>Religia/Etyka</v>
      </c>
      <c r="I71" s="337">
        <f>O9</f>
        <v>0</v>
      </c>
      <c r="J71" s="277">
        <f>IF(T(I71)="zw","zwolniony",IF(VALUE(I71)=1,"niedostateczny",IF(VALUE(I71)=2,"dopuszczający",IF(VALUE(I71)=3,"dostateczny",IF(VALUE(I71)=4,"dobry",IF(VALUE(I71)=5,"bardzo dobry",IF(VALUE(I71)=6,"celujący","")))))))</f>
      </c>
      <c r="L71" s="229"/>
      <c r="M71" s="225"/>
      <c r="N71" s="170"/>
      <c r="O71" s="225"/>
      <c r="P71" s="225"/>
      <c r="Q71" s="225"/>
      <c r="R71" s="225"/>
      <c r="S71" s="226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9"/>
      <c r="AS71" s="229"/>
      <c r="AT71" s="229"/>
      <c r="AU71" s="229"/>
      <c r="AV71" s="229"/>
      <c r="AW71" s="229"/>
      <c r="AX71" s="229"/>
      <c r="AY71" s="229"/>
      <c r="AZ71" s="229"/>
      <c r="BA71" s="229"/>
      <c r="BB71" s="229"/>
      <c r="BC71" s="229"/>
      <c r="BD71" s="229"/>
      <c r="BE71" s="229"/>
      <c r="BF71" s="229"/>
      <c r="BG71" s="229"/>
      <c r="BH71" s="229"/>
    </row>
    <row r="72" spans="2:60" ht="16.5" customHeight="1">
      <c r="B72" s="168" t="str">
        <f t="shared" si="30"/>
        <v>3.</v>
      </c>
      <c r="C72" s="169" t="str">
        <f t="shared" si="30"/>
        <v>Język polski</v>
      </c>
      <c r="D72" s="337">
        <f>R8</f>
        <v>0</v>
      </c>
      <c r="E72" s="277">
        <f aca="true" t="shared" si="32" ref="E72:E87">IF(T(D72)="zw","zwolniony",IF(VALUE(D72)=1,"niedostateczny",IF(VALUE(D72)=2,"dopuszczający",IF(VALUE(D72)=3,"dostateczny",IF(VALUE(D72)=4,"dobry",IF(VALUE(D72)=5,"bardzo dobry",IF(VALUE(D72)=6,"celujący","")))))))</f>
      </c>
      <c r="F72" s="182"/>
      <c r="G72" s="168" t="str">
        <f t="shared" si="31"/>
        <v>3.</v>
      </c>
      <c r="H72" s="169" t="str">
        <f t="shared" si="31"/>
        <v>Język polski</v>
      </c>
      <c r="I72" s="337">
        <f>R9</f>
        <v>0</v>
      </c>
      <c r="J72" s="277">
        <f aca="true" t="shared" si="33" ref="J72:J87">IF(T(I72)="zw","zwolniony",IF(VALUE(I72)=1,"niedostateczny",IF(VALUE(I72)=2,"dopuszczający",IF(VALUE(I72)=3,"dostateczny",IF(VALUE(I72)=4,"dobry",IF(VALUE(I72)=5,"bardzo dobry",IF(VALUE(I72)=6,"celujący","")))))))</f>
      </c>
      <c r="L72" s="229"/>
      <c r="M72" s="225"/>
      <c r="N72" s="170"/>
      <c r="O72" s="225"/>
      <c r="P72" s="225"/>
      <c r="Q72" s="225"/>
      <c r="R72" s="225"/>
      <c r="S72" s="226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5"/>
      <c r="AR72" s="229"/>
      <c r="AS72" s="229"/>
      <c r="AT72" s="229"/>
      <c r="AU72" s="229"/>
      <c r="AV72" s="229"/>
      <c r="AW72" s="229"/>
      <c r="AX72" s="229"/>
      <c r="AY72" s="229"/>
      <c r="AZ72" s="229"/>
      <c r="BA72" s="229"/>
      <c r="BB72" s="229"/>
      <c r="BC72" s="229"/>
      <c r="BD72" s="229"/>
      <c r="BE72" s="229"/>
      <c r="BF72" s="229"/>
      <c r="BG72" s="229"/>
      <c r="BH72" s="229"/>
    </row>
    <row r="73" spans="2:60" ht="16.5" customHeight="1">
      <c r="B73" s="168" t="str">
        <f t="shared" si="30"/>
        <v>4.</v>
      </c>
      <c r="C73" s="169" t="str">
        <f t="shared" si="30"/>
        <v>Język niemiecki</v>
      </c>
      <c r="D73" s="337">
        <f>U8</f>
        <v>0</v>
      </c>
      <c r="E73" s="277">
        <f t="shared" si="32"/>
      </c>
      <c r="F73" s="182"/>
      <c r="G73" s="168" t="str">
        <f t="shared" si="31"/>
        <v>4.</v>
      </c>
      <c r="H73" s="169" t="str">
        <f t="shared" si="31"/>
        <v>Język niemiecki</v>
      </c>
      <c r="I73" s="337">
        <f>U9</f>
        <v>0</v>
      </c>
      <c r="J73" s="277">
        <f t="shared" si="33"/>
      </c>
      <c r="L73" s="229"/>
      <c r="M73" s="225"/>
      <c r="N73" s="170"/>
      <c r="O73" s="225"/>
      <c r="P73" s="225"/>
      <c r="Q73" s="225"/>
      <c r="R73" s="225"/>
      <c r="S73" s="226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5"/>
      <c r="AM73" s="225"/>
      <c r="AN73" s="225"/>
      <c r="AO73" s="225"/>
      <c r="AP73" s="225"/>
      <c r="AQ73" s="225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29"/>
      <c r="BF73" s="229"/>
      <c r="BG73" s="229"/>
      <c r="BH73" s="229"/>
    </row>
    <row r="74" spans="2:60" ht="16.5" customHeight="1">
      <c r="B74" s="168" t="str">
        <f t="shared" si="30"/>
        <v>5.</v>
      </c>
      <c r="C74" s="169" t="str">
        <f t="shared" si="30"/>
        <v>Język angielski</v>
      </c>
      <c r="D74" s="337">
        <f>X8</f>
        <v>0</v>
      </c>
      <c r="E74" s="277">
        <f t="shared" si="32"/>
      </c>
      <c r="F74" s="182"/>
      <c r="G74" s="168" t="str">
        <f t="shared" si="31"/>
        <v>5.</v>
      </c>
      <c r="H74" s="169" t="str">
        <f t="shared" si="31"/>
        <v>Język angielski</v>
      </c>
      <c r="I74" s="337">
        <f>X9</f>
        <v>0</v>
      </c>
      <c r="J74" s="277">
        <f t="shared" si="33"/>
      </c>
      <c r="L74" s="229"/>
      <c r="M74" s="225"/>
      <c r="N74" s="170"/>
      <c r="O74" s="225"/>
      <c r="P74" s="225"/>
      <c r="Q74" s="225"/>
      <c r="R74" s="225"/>
      <c r="S74" s="226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229"/>
      <c r="BC74" s="229"/>
      <c r="BD74" s="229"/>
      <c r="BE74" s="229"/>
      <c r="BF74" s="229"/>
      <c r="BG74" s="229"/>
      <c r="BH74" s="229"/>
    </row>
    <row r="75" spans="2:60" ht="16.5" customHeight="1">
      <c r="B75" s="168" t="str">
        <f t="shared" si="30"/>
        <v>6.</v>
      </c>
      <c r="C75" s="169" t="str">
        <f t="shared" si="30"/>
        <v>Historia</v>
      </c>
      <c r="D75" s="337">
        <f>AA8</f>
        <v>0</v>
      </c>
      <c r="E75" s="277">
        <f t="shared" si="32"/>
      </c>
      <c r="F75" s="182"/>
      <c r="G75" s="168" t="str">
        <f t="shared" si="31"/>
        <v>6.</v>
      </c>
      <c r="H75" s="169" t="str">
        <f t="shared" si="31"/>
        <v>Historia</v>
      </c>
      <c r="I75" s="337">
        <f>AA9</f>
        <v>0</v>
      </c>
      <c r="J75" s="277">
        <f t="shared" si="33"/>
      </c>
      <c r="L75" s="229"/>
      <c r="M75" s="225"/>
      <c r="N75" s="170"/>
      <c r="O75" s="225"/>
      <c r="P75" s="225"/>
      <c r="Q75" s="225"/>
      <c r="R75" s="225"/>
      <c r="S75" s="226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9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  <c r="BC75" s="229"/>
      <c r="BD75" s="229"/>
      <c r="BE75" s="229"/>
      <c r="BF75" s="229"/>
      <c r="BG75" s="229"/>
      <c r="BH75" s="229"/>
    </row>
    <row r="76" spans="2:60" ht="16.5" customHeight="1">
      <c r="B76" s="168" t="str">
        <f t="shared" si="30"/>
        <v>7.</v>
      </c>
      <c r="C76" s="169" t="str">
        <f t="shared" si="30"/>
        <v>Matematyka</v>
      </c>
      <c r="D76" s="337">
        <f>AD8</f>
        <v>0</v>
      </c>
      <c r="E76" s="277">
        <f t="shared" si="32"/>
      </c>
      <c r="F76" s="182"/>
      <c r="G76" s="168" t="str">
        <f t="shared" si="31"/>
        <v>7.</v>
      </c>
      <c r="H76" s="169" t="str">
        <f t="shared" si="31"/>
        <v>Matematyka</v>
      </c>
      <c r="I76" s="337">
        <f>AD9</f>
        <v>0</v>
      </c>
      <c r="J76" s="277">
        <f t="shared" si="33"/>
      </c>
      <c r="L76" s="229"/>
      <c r="M76" s="225"/>
      <c r="N76" s="170"/>
      <c r="O76" s="225"/>
      <c r="P76" s="225"/>
      <c r="Q76" s="225"/>
      <c r="R76" s="225"/>
      <c r="S76" s="226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229"/>
      <c r="BC76" s="229"/>
      <c r="BD76" s="229"/>
      <c r="BE76" s="229"/>
      <c r="BF76" s="229"/>
      <c r="BG76" s="229"/>
      <c r="BH76" s="229"/>
    </row>
    <row r="77" spans="2:60" ht="16.5" customHeight="1">
      <c r="B77" s="168" t="str">
        <f t="shared" si="30"/>
        <v>8.</v>
      </c>
      <c r="C77" s="169" t="str">
        <f t="shared" si="30"/>
        <v>Chemia</v>
      </c>
      <c r="D77" s="337">
        <f>$AG$8</f>
        <v>0</v>
      </c>
      <c r="E77" s="277">
        <f t="shared" si="32"/>
      </c>
      <c r="F77" s="182"/>
      <c r="G77" s="168" t="str">
        <f t="shared" si="31"/>
        <v>8.</v>
      </c>
      <c r="H77" s="169" t="str">
        <f t="shared" si="31"/>
        <v>Chemia</v>
      </c>
      <c r="I77" s="337">
        <f>$AG$9</f>
        <v>0</v>
      </c>
      <c r="J77" s="277">
        <f t="shared" si="33"/>
      </c>
      <c r="L77" s="229"/>
      <c r="M77" s="225"/>
      <c r="N77" s="170"/>
      <c r="O77" s="225"/>
      <c r="P77" s="225"/>
      <c r="Q77" s="225"/>
      <c r="R77" s="225"/>
      <c r="S77" s="226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9"/>
      <c r="AS77" s="229"/>
      <c r="AT77" s="229"/>
      <c r="AU77" s="229"/>
      <c r="AV77" s="229"/>
      <c r="AW77" s="229"/>
      <c r="AX77" s="229"/>
      <c r="AY77" s="229"/>
      <c r="AZ77" s="229"/>
      <c r="BA77" s="229"/>
      <c r="BB77" s="229"/>
      <c r="BC77" s="229"/>
      <c r="BD77" s="229"/>
      <c r="BE77" s="229"/>
      <c r="BF77" s="229"/>
      <c r="BG77" s="229"/>
      <c r="BH77" s="229"/>
    </row>
    <row r="78" spans="2:60" ht="16.5" customHeight="1">
      <c r="B78" s="168" t="str">
        <f t="shared" si="30"/>
        <v>9.</v>
      </c>
      <c r="C78" s="169" t="str">
        <f t="shared" si="30"/>
        <v>Geografia</v>
      </c>
      <c r="D78" s="337">
        <f>$AJ$8</f>
        <v>0</v>
      </c>
      <c r="E78" s="277">
        <f t="shared" si="32"/>
      </c>
      <c r="F78" s="182"/>
      <c r="G78" s="168" t="str">
        <f t="shared" si="31"/>
        <v>9.</v>
      </c>
      <c r="H78" s="169" t="str">
        <f t="shared" si="31"/>
        <v>Geografia</v>
      </c>
      <c r="I78" s="337">
        <f>$AJ$9</f>
        <v>0</v>
      </c>
      <c r="J78" s="277">
        <f t="shared" si="33"/>
      </c>
      <c r="L78" s="229"/>
      <c r="M78" s="225"/>
      <c r="N78" s="170"/>
      <c r="O78" s="225"/>
      <c r="P78" s="225"/>
      <c r="Q78" s="225"/>
      <c r="R78" s="225"/>
      <c r="S78" s="226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</row>
    <row r="79" spans="2:60" ht="16.5" customHeight="1">
      <c r="B79" s="168" t="str">
        <f t="shared" si="30"/>
        <v>10.</v>
      </c>
      <c r="C79" s="169" t="str">
        <f t="shared" si="30"/>
        <v>Biologia/Przyroda</v>
      </c>
      <c r="D79" s="337">
        <f>$AM$8</f>
        <v>0</v>
      </c>
      <c r="E79" s="277">
        <f t="shared" si="32"/>
      </c>
      <c r="F79" s="182"/>
      <c r="G79" s="168" t="str">
        <f t="shared" si="31"/>
        <v>10.</v>
      </c>
      <c r="H79" s="169" t="str">
        <f t="shared" si="31"/>
        <v>Biologia/Przyroda</v>
      </c>
      <c r="I79" s="337">
        <f>$AM$9</f>
        <v>0</v>
      </c>
      <c r="J79" s="277">
        <f t="shared" si="33"/>
      </c>
      <c r="L79" s="229"/>
      <c r="M79" s="225"/>
      <c r="N79" s="170"/>
      <c r="O79" s="225"/>
      <c r="P79" s="225"/>
      <c r="Q79" s="225"/>
      <c r="R79" s="225"/>
      <c r="S79" s="226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9"/>
      <c r="AS79" s="229"/>
      <c r="AT79" s="229"/>
      <c r="AU79" s="229"/>
      <c r="AV79" s="229"/>
      <c r="AW79" s="229"/>
      <c r="AX79" s="229"/>
      <c r="AY79" s="229"/>
      <c r="AZ79" s="229"/>
      <c r="BA79" s="229"/>
      <c r="BB79" s="229"/>
      <c r="BC79" s="229"/>
      <c r="BD79" s="229"/>
      <c r="BE79" s="229"/>
      <c r="BF79" s="229"/>
      <c r="BG79" s="229"/>
      <c r="BH79" s="229"/>
    </row>
    <row r="80" spans="2:60" ht="16.5" customHeight="1">
      <c r="B80" s="168" t="str">
        <f t="shared" si="30"/>
        <v>11.</v>
      </c>
      <c r="C80" s="169" t="str">
        <f t="shared" si="30"/>
        <v>Fizyka</v>
      </c>
      <c r="D80" s="337">
        <f>$AP$8</f>
        <v>0</v>
      </c>
      <c r="E80" s="277">
        <f t="shared" si="32"/>
      </c>
      <c r="F80" s="182"/>
      <c r="G80" s="168" t="str">
        <f t="shared" si="31"/>
        <v>11.</v>
      </c>
      <c r="H80" s="169" t="str">
        <f t="shared" si="31"/>
        <v>Fizyka</v>
      </c>
      <c r="I80" s="337">
        <f>$AP$9</f>
        <v>0</v>
      </c>
      <c r="J80" s="277">
        <f t="shared" si="33"/>
      </c>
      <c r="L80" s="229"/>
      <c r="M80" s="225"/>
      <c r="N80" s="170"/>
      <c r="O80" s="225"/>
      <c r="P80" s="225"/>
      <c r="Q80" s="225"/>
      <c r="R80" s="225"/>
      <c r="S80" s="226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  <c r="BD80" s="229"/>
      <c r="BE80" s="229"/>
      <c r="BF80" s="229"/>
      <c r="BG80" s="229"/>
      <c r="BH80" s="229"/>
    </row>
    <row r="81" spans="2:63" ht="16.5" customHeight="1">
      <c r="B81" s="168" t="str">
        <f>$B$15</f>
        <v>12.</v>
      </c>
      <c r="C81" s="169" t="str">
        <f>$C$15</f>
        <v>Plastyka</v>
      </c>
      <c r="D81" s="337">
        <f>$AS$8</f>
        <v>0</v>
      </c>
      <c r="E81" s="277">
        <f t="shared" si="32"/>
      </c>
      <c r="F81" s="182"/>
      <c r="G81" s="168" t="str">
        <f>$B$15</f>
        <v>12.</v>
      </c>
      <c r="H81" s="169" t="str">
        <f>$C$15</f>
        <v>Plastyka</v>
      </c>
      <c r="I81" s="337">
        <f>$AS$9</f>
        <v>0</v>
      </c>
      <c r="J81" s="277">
        <f t="shared" si="33"/>
      </c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J81" s="190"/>
      <c r="BK81" s="190"/>
    </row>
    <row r="82" spans="2:60" ht="16.5" customHeight="1">
      <c r="B82" s="168" t="s">
        <v>101</v>
      </c>
      <c r="C82" s="169" t="str">
        <f>$C$16</f>
        <v>Muz./Zaj. artyst.</v>
      </c>
      <c r="D82" s="337">
        <f>$AV$8</f>
        <v>0</v>
      </c>
      <c r="E82" s="277">
        <f t="shared" si="32"/>
      </c>
      <c r="F82" s="182"/>
      <c r="G82" s="168" t="str">
        <f>$B$16</f>
        <v>13.</v>
      </c>
      <c r="H82" s="169" t="str">
        <f>$C$16</f>
        <v>Muz./Zaj. artyst.</v>
      </c>
      <c r="I82" s="337">
        <f>$AV$9</f>
        <v>0</v>
      </c>
      <c r="J82" s="277">
        <f t="shared" si="33"/>
      </c>
      <c r="L82" s="229"/>
      <c r="M82" s="225"/>
      <c r="N82" s="170"/>
      <c r="O82" s="225"/>
      <c r="P82" s="225"/>
      <c r="Q82" s="225"/>
      <c r="R82" s="225"/>
      <c r="S82" s="226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  <c r="AL82" s="225"/>
      <c r="AM82" s="225"/>
      <c r="AN82" s="225"/>
      <c r="AO82" s="225"/>
      <c r="AP82" s="225"/>
      <c r="AQ82" s="225"/>
      <c r="AR82" s="229"/>
      <c r="AS82" s="229"/>
      <c r="AT82" s="229"/>
      <c r="AU82" s="229"/>
      <c r="AV82" s="229"/>
      <c r="AW82" s="229"/>
      <c r="AX82" s="229"/>
      <c r="AY82" s="229"/>
      <c r="AZ82" s="229"/>
      <c r="BA82" s="229"/>
      <c r="BB82" s="229"/>
      <c r="BC82" s="229"/>
      <c r="BD82" s="229"/>
      <c r="BE82" s="229"/>
      <c r="BF82" s="229"/>
      <c r="BG82" s="229"/>
      <c r="BH82" s="229"/>
    </row>
    <row r="83" spans="2:60" ht="16.5" customHeight="1">
      <c r="B83" s="168" t="s">
        <v>102</v>
      </c>
      <c r="C83" s="169" t="str">
        <f>$C$17</f>
        <v>Technika</v>
      </c>
      <c r="D83" s="337">
        <f>$AX$8</f>
        <v>0</v>
      </c>
      <c r="E83" s="277">
        <f t="shared" si="32"/>
      </c>
      <c r="F83" s="182"/>
      <c r="G83" s="168" t="str">
        <f>$B$17</f>
        <v>14.</v>
      </c>
      <c r="H83" s="169" t="str">
        <f>$C$17</f>
        <v>Technika</v>
      </c>
      <c r="I83" s="337">
        <f>$AX$9</f>
        <v>0</v>
      </c>
      <c r="J83" s="277">
        <f t="shared" si="33"/>
      </c>
      <c r="L83" s="229"/>
      <c r="M83" s="225"/>
      <c r="N83" s="170"/>
      <c r="O83" s="225"/>
      <c r="P83" s="225"/>
      <c r="Q83" s="225"/>
      <c r="R83" s="225"/>
      <c r="S83" s="226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9"/>
      <c r="AS83" s="229"/>
      <c r="AT83" s="229"/>
      <c r="AU83" s="229"/>
      <c r="AV83" s="229"/>
      <c r="AW83" s="229"/>
      <c r="AX83" s="229"/>
      <c r="AY83" s="229"/>
      <c r="AZ83" s="229"/>
      <c r="BA83" s="229"/>
      <c r="BB83" s="229"/>
      <c r="BC83" s="229"/>
      <c r="BD83" s="229"/>
      <c r="BE83" s="229"/>
      <c r="BF83" s="229"/>
      <c r="BG83" s="229"/>
      <c r="BH83" s="229"/>
    </row>
    <row r="84" spans="2:60" ht="16.5" customHeight="1">
      <c r="B84" s="168">
        <v>15</v>
      </c>
      <c r="C84" s="169" t="str">
        <f>$C$18</f>
        <v>Informatyka</v>
      </c>
      <c r="D84" s="337">
        <f>$AZ$8</f>
        <v>0</v>
      </c>
      <c r="E84" s="277">
        <f t="shared" si="32"/>
      </c>
      <c r="F84" s="182"/>
      <c r="G84" s="168">
        <f>$B$18</f>
        <v>15</v>
      </c>
      <c r="H84" s="169" t="str">
        <f>$C$18</f>
        <v>Informatyka</v>
      </c>
      <c r="I84" s="337">
        <f>$AZ$9</f>
        <v>0</v>
      </c>
      <c r="J84" s="277">
        <f t="shared" si="33"/>
      </c>
      <c r="L84" s="229"/>
      <c r="M84" s="225"/>
      <c r="N84" s="170"/>
      <c r="O84" s="225"/>
      <c r="P84" s="225"/>
      <c r="Q84" s="225"/>
      <c r="R84" s="225"/>
      <c r="S84" s="226"/>
      <c r="T84" s="225"/>
      <c r="U84" s="225"/>
      <c r="V84" s="225"/>
      <c r="W84" s="225"/>
      <c r="X84" s="225"/>
      <c r="Y84" s="225"/>
      <c r="Z84" s="225"/>
      <c r="AA84" s="225"/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  <c r="AL84" s="225"/>
      <c r="AM84" s="225"/>
      <c r="AN84" s="225"/>
      <c r="AO84" s="225"/>
      <c r="AP84" s="225"/>
      <c r="AQ84" s="225"/>
      <c r="AR84" s="229"/>
      <c r="AS84" s="229"/>
      <c r="AT84" s="229"/>
      <c r="AU84" s="229"/>
      <c r="AV84" s="229"/>
      <c r="AW84" s="229"/>
      <c r="AX84" s="229"/>
      <c r="AY84" s="229"/>
      <c r="AZ84" s="229"/>
      <c r="BA84" s="229"/>
      <c r="BB84" s="229"/>
      <c r="BC84" s="229"/>
      <c r="BD84" s="229"/>
      <c r="BE84" s="229"/>
      <c r="BF84" s="229"/>
      <c r="BG84" s="229"/>
      <c r="BH84" s="229"/>
    </row>
    <row r="85" spans="1:60" ht="16.5" customHeight="1">
      <c r="A85" s="166"/>
      <c r="B85" s="168">
        <v>16</v>
      </c>
      <c r="C85" s="169" t="str">
        <f>$C$19</f>
        <v>WOS</v>
      </c>
      <c r="D85" s="337">
        <f>$BB$8</f>
        <v>0</v>
      </c>
      <c r="E85" s="277">
        <f t="shared" si="32"/>
      </c>
      <c r="F85" s="182"/>
      <c r="G85" s="168">
        <v>16</v>
      </c>
      <c r="H85" s="169" t="str">
        <f>$C$19</f>
        <v>WOS</v>
      </c>
      <c r="I85" s="337">
        <f>$BB$9</f>
        <v>0</v>
      </c>
      <c r="J85" s="277">
        <f t="shared" si="33"/>
      </c>
      <c r="K85" s="166"/>
      <c r="L85" s="229"/>
      <c r="M85" s="225"/>
      <c r="N85" s="170"/>
      <c r="O85" s="225"/>
      <c r="P85" s="225"/>
      <c r="Q85" s="225"/>
      <c r="R85" s="225"/>
      <c r="S85" s="226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P85" s="225"/>
      <c r="AQ85" s="225"/>
      <c r="AR85" s="229"/>
      <c r="AS85" s="229"/>
      <c r="AT85" s="229"/>
      <c r="AU85" s="229"/>
      <c r="AV85" s="229"/>
      <c r="AW85" s="229"/>
      <c r="AX85" s="229"/>
      <c r="AY85" s="229"/>
      <c r="AZ85" s="229"/>
      <c r="BA85" s="229"/>
      <c r="BB85" s="229"/>
      <c r="BC85" s="229"/>
      <c r="BD85" s="229"/>
      <c r="BE85" s="229"/>
      <c r="BF85" s="229"/>
      <c r="BG85" s="229"/>
      <c r="BH85" s="229"/>
    </row>
    <row r="86" spans="2:60" ht="16.5" customHeight="1">
      <c r="B86" s="168">
        <f>B20</f>
        <v>17</v>
      </c>
      <c r="C86" s="169" t="str">
        <f>C20</f>
        <v>Wych. fizyczne</v>
      </c>
      <c r="D86" s="337">
        <f>$BD$8</f>
        <v>0</v>
      </c>
      <c r="E86" s="277">
        <f t="shared" si="32"/>
      </c>
      <c r="F86" s="182"/>
      <c r="G86" s="168">
        <f>B20</f>
        <v>17</v>
      </c>
      <c r="H86" s="169" t="str">
        <f>C20</f>
        <v>Wych. fizyczne</v>
      </c>
      <c r="I86" s="337">
        <f>$BD$9</f>
        <v>0</v>
      </c>
      <c r="J86" s="277">
        <f t="shared" si="33"/>
      </c>
      <c r="L86" s="229"/>
      <c r="M86" s="229"/>
      <c r="N86" s="181"/>
      <c r="O86" s="229"/>
      <c r="P86" s="229"/>
      <c r="Q86" s="229"/>
      <c r="R86" s="229"/>
      <c r="S86" s="230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  <c r="AJ86" s="229"/>
      <c r="AK86" s="229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29"/>
      <c r="BE86" s="229"/>
      <c r="BF86" s="229"/>
      <c r="BG86" s="229"/>
      <c r="BH86" s="229"/>
    </row>
    <row r="87" spans="2:60" ht="16.5" customHeight="1">
      <c r="B87" s="313">
        <v>18</v>
      </c>
      <c r="C87" s="315" t="str">
        <f>$C$21</f>
        <v>EDB</v>
      </c>
      <c r="D87" s="338">
        <f>$BE$8</f>
        <v>0</v>
      </c>
      <c r="E87" s="314">
        <f t="shared" si="32"/>
      </c>
      <c r="F87" s="182"/>
      <c r="G87" s="313">
        <v>18</v>
      </c>
      <c r="H87" s="315" t="str">
        <f>$C$21</f>
        <v>EDB</v>
      </c>
      <c r="I87" s="338">
        <f>$BE$9</f>
        <v>0</v>
      </c>
      <c r="J87" s="314">
        <f t="shared" si="33"/>
      </c>
      <c r="L87" s="229"/>
      <c r="M87" s="174"/>
      <c r="N87" s="188"/>
      <c r="O87" s="174"/>
      <c r="P87" s="174"/>
      <c r="Q87" s="174"/>
      <c r="R87" s="174"/>
      <c r="S87" s="173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229"/>
      <c r="AS87" s="229"/>
      <c r="AT87" s="229"/>
      <c r="AU87" s="229"/>
      <c r="AV87" s="229"/>
      <c r="AW87" s="229"/>
      <c r="AX87" s="229"/>
      <c r="AY87" s="229"/>
      <c r="AZ87" s="229"/>
      <c r="BA87" s="229"/>
      <c r="BB87" s="229"/>
      <c r="BC87" s="229"/>
      <c r="BD87" s="229"/>
      <c r="BE87" s="229"/>
      <c r="BF87" s="229"/>
      <c r="BG87" s="229"/>
      <c r="BH87" s="229"/>
    </row>
    <row r="88" spans="2:60" ht="16.5" customHeight="1">
      <c r="B88" s="178"/>
      <c r="C88" s="172" t="s">
        <v>106</v>
      </c>
      <c r="D88" s="179"/>
      <c r="E88" s="180"/>
      <c r="F88" s="182"/>
      <c r="G88" s="178"/>
      <c r="H88" s="172" t="s">
        <v>106</v>
      </c>
      <c r="I88" s="179"/>
      <c r="J88" s="180"/>
      <c r="L88" s="229"/>
      <c r="M88" s="182"/>
      <c r="N88" s="189"/>
      <c r="O88" s="182"/>
      <c r="P88" s="182"/>
      <c r="Q88" s="182"/>
      <c r="R88" s="182"/>
      <c r="S88" s="224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  <c r="AR88" s="229"/>
      <c r="AS88" s="229"/>
      <c r="AT88" s="229"/>
      <c r="AU88" s="229"/>
      <c r="AV88" s="229"/>
      <c r="AW88" s="229"/>
      <c r="AX88" s="229"/>
      <c r="AY88" s="229"/>
      <c r="AZ88" s="229"/>
      <c r="BA88" s="229"/>
      <c r="BB88" s="229"/>
      <c r="BC88" s="229"/>
      <c r="BD88" s="229"/>
      <c r="BE88" s="229"/>
      <c r="BF88" s="229"/>
      <c r="BG88" s="229"/>
      <c r="BH88" s="229"/>
    </row>
    <row r="89" spans="2:60" ht="16.5" customHeight="1">
      <c r="B89" s="448" t="s">
        <v>87</v>
      </c>
      <c r="C89" s="449"/>
      <c r="D89" s="449"/>
      <c r="E89" s="450"/>
      <c r="F89" s="182"/>
      <c r="G89" s="448" t="s">
        <v>87</v>
      </c>
      <c r="H89" s="449"/>
      <c r="I89" s="449"/>
      <c r="J89" s="450"/>
      <c r="L89" s="229"/>
      <c r="M89" s="229"/>
      <c r="N89" s="181"/>
      <c r="O89" s="229"/>
      <c r="P89" s="229"/>
      <c r="Q89" s="229"/>
      <c r="R89" s="229"/>
      <c r="S89" s="230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229"/>
      <c r="BH89" s="229"/>
    </row>
    <row r="90" spans="1:73" ht="16.5" customHeight="1">
      <c r="A90" s="166"/>
      <c r="B90" s="275">
        <v>9</v>
      </c>
      <c r="C90" s="198" t="s">
        <v>112</v>
      </c>
      <c r="E90" s="223">
        <f>$M$30</f>
        <v>0</v>
      </c>
      <c r="F90" s="182"/>
      <c r="G90" s="275">
        <v>10</v>
      </c>
      <c r="H90" s="198" t="s">
        <v>112</v>
      </c>
      <c r="J90" s="223">
        <f>$M$30</f>
        <v>0</v>
      </c>
      <c r="K90" s="182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5"/>
      <c r="BB90" s="225"/>
      <c r="BC90" s="225"/>
      <c r="BD90" s="225"/>
      <c r="BE90" s="225"/>
      <c r="BF90" s="225"/>
      <c r="BG90" s="225"/>
      <c r="BH90" s="225"/>
      <c r="BI90" s="225"/>
      <c r="BJ90" s="183"/>
      <c r="BK90" s="183"/>
      <c r="BL90" s="183"/>
      <c r="BM90" s="183"/>
      <c r="BN90" s="183"/>
      <c r="BO90" s="183"/>
      <c r="BP90" s="183"/>
      <c r="BQ90" s="183"/>
      <c r="BR90" s="183"/>
      <c r="BS90" s="183"/>
      <c r="BT90" s="183"/>
      <c r="BU90" s="183"/>
    </row>
    <row r="91" spans="1:60" s="291" customFormat="1" ht="16.5" customHeight="1">
      <c r="A91" s="278"/>
      <c r="B91" s="445">
        <f>BF10</f>
        <v>0</v>
      </c>
      <c r="C91" s="446"/>
      <c r="D91" s="446"/>
      <c r="E91" s="447"/>
      <c r="F91" s="279"/>
      <c r="G91" s="445">
        <f>BF11</f>
        <v>0</v>
      </c>
      <c r="H91" s="446"/>
      <c r="I91" s="446"/>
      <c r="J91" s="447"/>
      <c r="K91" s="279"/>
      <c r="L91" s="299"/>
      <c r="M91" s="300"/>
      <c r="N91" s="301"/>
      <c r="O91" s="300"/>
      <c r="P91" s="302"/>
      <c r="Q91" s="299"/>
      <c r="R91" s="303"/>
      <c r="S91" s="289"/>
      <c r="T91" s="299"/>
      <c r="U91" s="304"/>
      <c r="V91" s="289"/>
      <c r="W91" s="299"/>
      <c r="X91" s="304"/>
      <c r="Y91" s="302"/>
      <c r="Z91" s="299"/>
      <c r="AA91" s="304"/>
      <c r="AB91" s="302"/>
      <c r="AC91" s="299"/>
      <c r="AD91" s="300"/>
      <c r="AE91" s="302"/>
      <c r="AF91" s="299"/>
      <c r="AG91" s="300"/>
      <c r="AH91" s="302"/>
      <c r="AI91" s="299"/>
      <c r="AJ91" s="303"/>
      <c r="AK91" s="289"/>
      <c r="AL91" s="299"/>
      <c r="AM91" s="303"/>
      <c r="AN91" s="289"/>
      <c r="AO91" s="299"/>
      <c r="AP91" s="303"/>
      <c r="AQ91" s="289"/>
      <c r="AR91" s="299"/>
      <c r="AS91" s="300"/>
      <c r="AT91" s="305"/>
      <c r="AU91" s="300"/>
      <c r="AV91" s="300"/>
      <c r="AW91" s="300"/>
      <c r="AX91" s="300"/>
      <c r="AY91" s="300"/>
      <c r="AZ91" s="300"/>
      <c r="BA91" s="300"/>
      <c r="BB91" s="300"/>
      <c r="BC91" s="299"/>
      <c r="BD91" s="306"/>
      <c r="BE91" s="306"/>
      <c r="BF91" s="306"/>
      <c r="BG91" s="306"/>
      <c r="BH91" s="306"/>
    </row>
    <row r="92" spans="1:76" ht="16.5" customHeight="1">
      <c r="A92" s="166"/>
      <c r="B92" s="185" t="str">
        <f aca="true" t="shared" si="34" ref="B92:C102">B4</f>
        <v>1.</v>
      </c>
      <c r="C92" s="186" t="str">
        <f t="shared" si="34"/>
        <v>Zachowanie</v>
      </c>
      <c r="D92" s="336">
        <f>M10</f>
        <v>0</v>
      </c>
      <c r="E92" s="276" t="str">
        <f>IF(T(D92)="wz","wzorowe",IF(T(D92)="bdb","bardzo dobre",IF(T(D92)="db","dobre",IF(T(D92)="popr","poprawne",IF(T(D92)="ndp","nieodpowiednie",IF(T(D92)="ng","naganne",IF(VALUE(D92)=6,"błąd","błąd")))))))</f>
        <v>błąd</v>
      </c>
      <c r="F92" s="182"/>
      <c r="G92" s="185" t="str">
        <f aca="true" t="shared" si="35" ref="G92:H102">B4</f>
        <v>1.</v>
      </c>
      <c r="H92" s="186" t="str">
        <f t="shared" si="35"/>
        <v>Zachowanie</v>
      </c>
      <c r="I92" s="336">
        <f>M11</f>
        <v>0</v>
      </c>
      <c r="J92" s="276" t="str">
        <f>IF(T(I92)="wz","wzorowe",IF(T(I92)="bdb","bardzo dobre",IF(T(I92)="db","dobre",IF(T(I92)="popr","poprawne",IF(T(I92)="ndp","nieodpowiednie",IF(T(I92)="ng","naganne",IF(VALUE(I92)=6,"błąd","błąd")))))))</f>
        <v>błąd</v>
      </c>
      <c r="K92" s="166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  <c r="AW92" s="229"/>
      <c r="AX92" s="229"/>
      <c r="AY92" s="229"/>
      <c r="AZ92" s="229"/>
      <c r="BA92" s="229"/>
      <c r="BB92" s="229"/>
      <c r="BC92" s="229"/>
      <c r="BD92" s="229"/>
      <c r="BE92" s="229"/>
      <c r="BF92" s="229"/>
      <c r="BG92" s="229"/>
      <c r="BH92" s="229"/>
      <c r="BJ92" s="190"/>
      <c r="BK92" s="190"/>
      <c r="BL92" s="190"/>
      <c r="BM92" s="190"/>
      <c r="BN92" s="190"/>
      <c r="BO92" s="190"/>
      <c r="BP92" s="190"/>
      <c r="BQ92" s="190"/>
      <c r="BR92" s="190"/>
      <c r="BS92" s="190"/>
      <c r="BT92" s="190"/>
      <c r="BU92" s="190"/>
      <c r="BV92" s="190"/>
      <c r="BW92" s="190"/>
      <c r="BX92" s="190"/>
    </row>
    <row r="93" spans="2:60" ht="16.5" customHeight="1">
      <c r="B93" s="168" t="str">
        <f t="shared" si="34"/>
        <v>2.</v>
      </c>
      <c r="C93" s="169" t="str">
        <f t="shared" si="34"/>
        <v>Religia/Etyka</v>
      </c>
      <c r="D93" s="337">
        <f>O10</f>
        <v>0</v>
      </c>
      <c r="E93" s="277">
        <f>IF(T(D93)="zw","zwolniony",IF(VALUE(D93)=1,"niedostateczny",IF(VALUE(D93)=2,"dopuszczający",IF(VALUE(D93)=3,"dostateczny",IF(VALUE(D93)=4,"dobry",IF(VALUE(D93)=5,"bardzo dobry",IF(VALUE(D93)=6,"celujący","")))))))</f>
      </c>
      <c r="F93" s="182"/>
      <c r="G93" s="168" t="str">
        <f t="shared" si="35"/>
        <v>2.</v>
      </c>
      <c r="H93" s="169" t="str">
        <f t="shared" si="35"/>
        <v>Religia/Etyka</v>
      </c>
      <c r="I93" s="337">
        <f>O11</f>
        <v>0</v>
      </c>
      <c r="J93" s="277">
        <f>IF(T(I93)="zw","zwolniony",IF(VALUE(I93)=1,"niedostateczny",IF(VALUE(I93)=2,"dopuszczający",IF(VALUE(I93)=3,"dostateczny",IF(VALUE(I93)=4,"dobry",IF(VALUE(I93)=5,"bardzo dobry",IF(VALUE(I93)=6,"celujący","")))))))</f>
      </c>
      <c r="L93" s="229"/>
      <c r="M93" s="225"/>
      <c r="N93" s="170"/>
      <c r="O93" s="225"/>
      <c r="P93" s="225"/>
      <c r="Q93" s="225"/>
      <c r="R93" s="225"/>
      <c r="S93" s="226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  <c r="AH93" s="225"/>
      <c r="AI93" s="225"/>
      <c r="AJ93" s="225"/>
      <c r="AK93" s="225"/>
      <c r="AL93" s="225"/>
      <c r="AM93" s="225"/>
      <c r="AN93" s="225"/>
      <c r="AO93" s="225"/>
      <c r="AP93" s="225"/>
      <c r="AQ93" s="225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</row>
    <row r="94" spans="2:60" ht="16.5" customHeight="1">
      <c r="B94" s="168" t="str">
        <f t="shared" si="34"/>
        <v>3.</v>
      </c>
      <c r="C94" s="169" t="str">
        <f t="shared" si="34"/>
        <v>Język polski</v>
      </c>
      <c r="D94" s="337">
        <f>R10</f>
        <v>0</v>
      </c>
      <c r="E94" s="277">
        <f aca="true" t="shared" si="36" ref="E94:E109">IF(T(D94)="zw","zwolniony",IF(VALUE(D94)=1,"niedostateczny",IF(VALUE(D94)=2,"dopuszczający",IF(VALUE(D94)=3,"dostateczny",IF(VALUE(D94)=4,"dobry",IF(VALUE(D94)=5,"bardzo dobry",IF(VALUE(D94)=6,"celujący","")))))))</f>
      </c>
      <c r="F94" s="182"/>
      <c r="G94" s="168" t="str">
        <f t="shared" si="35"/>
        <v>3.</v>
      </c>
      <c r="H94" s="169" t="str">
        <f t="shared" si="35"/>
        <v>Język polski</v>
      </c>
      <c r="I94" s="337">
        <f>R11</f>
        <v>0</v>
      </c>
      <c r="J94" s="277">
        <f aca="true" t="shared" si="37" ref="J94:J109">IF(T(I94)="zw","zwolniony",IF(VALUE(I94)=1,"niedostateczny",IF(VALUE(I94)=2,"dopuszczający",IF(VALUE(I94)=3,"dostateczny",IF(VALUE(I94)=4,"dobry",IF(VALUE(I94)=5,"bardzo dobry",IF(VALUE(I94)=6,"celujący","")))))))</f>
      </c>
      <c r="L94" s="229"/>
      <c r="M94" s="225"/>
      <c r="N94" s="170"/>
      <c r="O94" s="225"/>
      <c r="P94" s="225"/>
      <c r="Q94" s="225"/>
      <c r="R94" s="225"/>
      <c r="S94" s="226"/>
      <c r="T94" s="225"/>
      <c r="U94" s="225"/>
      <c r="V94" s="225"/>
      <c r="W94" s="225"/>
      <c r="X94" s="225"/>
      <c r="Y94" s="225"/>
      <c r="Z94" s="225"/>
      <c r="AA94" s="225"/>
      <c r="AB94" s="225"/>
      <c r="AC94" s="225"/>
      <c r="AD94" s="225"/>
      <c r="AE94" s="225"/>
      <c r="AF94" s="225"/>
      <c r="AG94" s="225"/>
      <c r="AH94" s="225"/>
      <c r="AI94" s="225"/>
      <c r="AJ94" s="225"/>
      <c r="AK94" s="225"/>
      <c r="AL94" s="225"/>
      <c r="AM94" s="225"/>
      <c r="AN94" s="225"/>
      <c r="AO94" s="225"/>
      <c r="AP94" s="225"/>
      <c r="AQ94" s="225"/>
      <c r="AR94" s="229"/>
      <c r="AS94" s="229"/>
      <c r="AT94" s="229"/>
      <c r="AU94" s="229"/>
      <c r="AV94" s="229"/>
      <c r="AW94" s="229"/>
      <c r="AX94" s="229"/>
      <c r="AY94" s="229"/>
      <c r="AZ94" s="229"/>
      <c r="BA94" s="229"/>
      <c r="BB94" s="229"/>
      <c r="BC94" s="229"/>
      <c r="BD94" s="229"/>
      <c r="BE94" s="229"/>
      <c r="BF94" s="229"/>
      <c r="BG94" s="229"/>
      <c r="BH94" s="229"/>
    </row>
    <row r="95" spans="2:60" ht="16.5" customHeight="1">
      <c r="B95" s="168" t="str">
        <f t="shared" si="34"/>
        <v>4.</v>
      </c>
      <c r="C95" s="169" t="str">
        <f t="shared" si="34"/>
        <v>Język niemiecki</v>
      </c>
      <c r="D95" s="337">
        <f>U10</f>
        <v>0</v>
      </c>
      <c r="E95" s="277">
        <f t="shared" si="36"/>
      </c>
      <c r="F95" s="182"/>
      <c r="G95" s="168" t="str">
        <f t="shared" si="35"/>
        <v>4.</v>
      </c>
      <c r="H95" s="169" t="str">
        <f t="shared" si="35"/>
        <v>Język niemiecki</v>
      </c>
      <c r="I95" s="337">
        <f>U11</f>
        <v>0</v>
      </c>
      <c r="J95" s="277">
        <f t="shared" si="37"/>
      </c>
      <c r="L95" s="229"/>
      <c r="M95" s="225"/>
      <c r="N95" s="170"/>
      <c r="O95" s="225"/>
      <c r="P95" s="225"/>
      <c r="Q95" s="225"/>
      <c r="R95" s="225"/>
      <c r="S95" s="226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5"/>
      <c r="AH95" s="225"/>
      <c r="AI95" s="225"/>
      <c r="AJ95" s="225"/>
      <c r="AK95" s="225"/>
      <c r="AL95" s="225"/>
      <c r="AM95" s="225"/>
      <c r="AN95" s="225"/>
      <c r="AO95" s="225"/>
      <c r="AP95" s="225"/>
      <c r="AQ95" s="225"/>
      <c r="AR95" s="229"/>
      <c r="AS95" s="229"/>
      <c r="AT95" s="229"/>
      <c r="AU95" s="229"/>
      <c r="AV95" s="229"/>
      <c r="AW95" s="229"/>
      <c r="AX95" s="229"/>
      <c r="AY95" s="229"/>
      <c r="AZ95" s="229"/>
      <c r="BA95" s="229"/>
      <c r="BB95" s="229"/>
      <c r="BC95" s="229"/>
      <c r="BD95" s="229"/>
      <c r="BE95" s="229"/>
      <c r="BF95" s="229"/>
      <c r="BG95" s="229"/>
      <c r="BH95" s="229"/>
    </row>
    <row r="96" spans="2:60" ht="16.5" customHeight="1">
      <c r="B96" s="168" t="str">
        <f t="shared" si="34"/>
        <v>5.</v>
      </c>
      <c r="C96" s="169" t="str">
        <f t="shared" si="34"/>
        <v>Język angielski</v>
      </c>
      <c r="D96" s="337">
        <f>X10</f>
        <v>0</v>
      </c>
      <c r="E96" s="277">
        <f t="shared" si="36"/>
      </c>
      <c r="F96" s="182"/>
      <c r="G96" s="168" t="str">
        <f t="shared" si="35"/>
        <v>5.</v>
      </c>
      <c r="H96" s="169" t="str">
        <f t="shared" si="35"/>
        <v>Język angielski</v>
      </c>
      <c r="I96" s="337">
        <f>X11</f>
        <v>0</v>
      </c>
      <c r="J96" s="277">
        <f t="shared" si="37"/>
      </c>
      <c r="L96" s="229"/>
      <c r="M96" s="225"/>
      <c r="N96" s="170"/>
      <c r="O96" s="225"/>
      <c r="P96" s="225"/>
      <c r="Q96" s="225"/>
      <c r="R96" s="225"/>
      <c r="S96" s="226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225"/>
      <c r="AL96" s="225"/>
      <c r="AM96" s="225"/>
      <c r="AN96" s="225"/>
      <c r="AO96" s="225"/>
      <c r="AP96" s="225"/>
      <c r="AQ96" s="225"/>
      <c r="AR96" s="229"/>
      <c r="AS96" s="229"/>
      <c r="AT96" s="229"/>
      <c r="AU96" s="229"/>
      <c r="AV96" s="229"/>
      <c r="AW96" s="229"/>
      <c r="AX96" s="229"/>
      <c r="AY96" s="229"/>
      <c r="AZ96" s="229"/>
      <c r="BA96" s="229"/>
      <c r="BB96" s="229"/>
      <c r="BC96" s="229"/>
      <c r="BD96" s="229"/>
      <c r="BE96" s="229"/>
      <c r="BF96" s="229"/>
      <c r="BG96" s="229"/>
      <c r="BH96" s="229"/>
    </row>
    <row r="97" spans="2:60" ht="16.5" customHeight="1">
      <c r="B97" s="168" t="str">
        <f t="shared" si="34"/>
        <v>6.</v>
      </c>
      <c r="C97" s="169" t="str">
        <f t="shared" si="34"/>
        <v>Historia</v>
      </c>
      <c r="D97" s="337">
        <f>AA10</f>
        <v>0</v>
      </c>
      <c r="E97" s="277">
        <f t="shared" si="36"/>
      </c>
      <c r="F97" s="182"/>
      <c r="G97" s="168" t="str">
        <f t="shared" si="35"/>
        <v>6.</v>
      </c>
      <c r="H97" s="169" t="str">
        <f t="shared" si="35"/>
        <v>Historia</v>
      </c>
      <c r="I97" s="337">
        <f>AA11</f>
        <v>0</v>
      </c>
      <c r="J97" s="277">
        <f t="shared" si="37"/>
      </c>
      <c r="L97" s="229"/>
      <c r="M97" s="225"/>
      <c r="N97" s="170"/>
      <c r="O97" s="225"/>
      <c r="P97" s="225"/>
      <c r="Q97" s="225"/>
      <c r="R97" s="225"/>
      <c r="S97" s="226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9"/>
      <c r="AS97" s="229"/>
      <c r="AT97" s="229"/>
      <c r="AU97" s="229"/>
      <c r="AV97" s="229"/>
      <c r="AW97" s="229"/>
      <c r="AX97" s="229"/>
      <c r="AY97" s="229"/>
      <c r="AZ97" s="229"/>
      <c r="BA97" s="229"/>
      <c r="BB97" s="229"/>
      <c r="BC97" s="229"/>
      <c r="BD97" s="229"/>
      <c r="BE97" s="229"/>
      <c r="BF97" s="229"/>
      <c r="BG97" s="229"/>
      <c r="BH97" s="229"/>
    </row>
    <row r="98" spans="2:60" ht="16.5" customHeight="1">
      <c r="B98" s="168" t="str">
        <f t="shared" si="34"/>
        <v>7.</v>
      </c>
      <c r="C98" s="169" t="str">
        <f t="shared" si="34"/>
        <v>Matematyka</v>
      </c>
      <c r="D98" s="337">
        <f>AD10</f>
        <v>0</v>
      </c>
      <c r="E98" s="277">
        <f t="shared" si="36"/>
      </c>
      <c r="F98" s="182"/>
      <c r="G98" s="168" t="str">
        <f t="shared" si="35"/>
        <v>7.</v>
      </c>
      <c r="H98" s="169" t="str">
        <f t="shared" si="35"/>
        <v>Matematyka</v>
      </c>
      <c r="I98" s="337">
        <f>AD11</f>
        <v>0</v>
      </c>
      <c r="J98" s="277">
        <f t="shared" si="37"/>
      </c>
      <c r="L98" s="229"/>
      <c r="M98" s="225"/>
      <c r="N98" s="170"/>
      <c r="O98" s="225"/>
      <c r="P98" s="225"/>
      <c r="Q98" s="225"/>
      <c r="R98" s="225"/>
      <c r="S98" s="226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</row>
    <row r="99" spans="2:60" ht="16.5" customHeight="1">
      <c r="B99" s="168" t="str">
        <f t="shared" si="34"/>
        <v>8.</v>
      </c>
      <c r="C99" s="169" t="str">
        <f t="shared" si="34"/>
        <v>Chemia</v>
      </c>
      <c r="D99" s="337">
        <f>$AG$10</f>
        <v>0</v>
      </c>
      <c r="E99" s="277">
        <f t="shared" si="36"/>
      </c>
      <c r="F99" s="182"/>
      <c r="G99" s="168" t="str">
        <f t="shared" si="35"/>
        <v>8.</v>
      </c>
      <c r="H99" s="169" t="str">
        <f t="shared" si="35"/>
        <v>Chemia</v>
      </c>
      <c r="I99" s="337">
        <f>$AG$11</f>
        <v>0</v>
      </c>
      <c r="J99" s="277">
        <f t="shared" si="37"/>
      </c>
      <c r="L99" s="229"/>
      <c r="M99" s="225"/>
      <c r="N99" s="170"/>
      <c r="O99" s="225"/>
      <c r="P99" s="225"/>
      <c r="Q99" s="225"/>
      <c r="R99" s="225"/>
      <c r="S99" s="226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9"/>
      <c r="AS99" s="229"/>
      <c r="AT99" s="229"/>
      <c r="AU99" s="229"/>
      <c r="AV99" s="229"/>
      <c r="AW99" s="229"/>
      <c r="AX99" s="229"/>
      <c r="AY99" s="229"/>
      <c r="AZ99" s="229"/>
      <c r="BA99" s="229"/>
      <c r="BB99" s="229"/>
      <c r="BC99" s="229"/>
      <c r="BD99" s="229"/>
      <c r="BE99" s="229"/>
      <c r="BF99" s="229"/>
      <c r="BG99" s="229"/>
      <c r="BH99" s="229"/>
    </row>
    <row r="100" spans="2:60" ht="16.5" customHeight="1">
      <c r="B100" s="168" t="str">
        <f t="shared" si="34"/>
        <v>9.</v>
      </c>
      <c r="C100" s="169" t="str">
        <f t="shared" si="34"/>
        <v>Geografia</v>
      </c>
      <c r="D100" s="337">
        <f>$AJ$10</f>
        <v>0</v>
      </c>
      <c r="E100" s="277">
        <f t="shared" si="36"/>
      </c>
      <c r="F100" s="182"/>
      <c r="G100" s="168" t="str">
        <f t="shared" si="35"/>
        <v>9.</v>
      </c>
      <c r="H100" s="169" t="str">
        <f t="shared" si="35"/>
        <v>Geografia</v>
      </c>
      <c r="I100" s="337">
        <f>$AJ$11</f>
        <v>0</v>
      </c>
      <c r="J100" s="277">
        <f t="shared" si="37"/>
      </c>
      <c r="L100" s="229"/>
      <c r="M100" s="225"/>
      <c r="N100" s="170"/>
      <c r="O100" s="225"/>
      <c r="P100" s="225"/>
      <c r="Q100" s="225"/>
      <c r="R100" s="225"/>
      <c r="S100" s="226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5"/>
      <c r="AP100" s="225"/>
      <c r="AQ100" s="225"/>
      <c r="AR100" s="229"/>
      <c r="AS100" s="229"/>
      <c r="AT100" s="229"/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229"/>
      <c r="BE100" s="229"/>
      <c r="BF100" s="229"/>
      <c r="BG100" s="229"/>
      <c r="BH100" s="229"/>
    </row>
    <row r="101" spans="2:60" ht="16.5" customHeight="1">
      <c r="B101" s="168" t="str">
        <f t="shared" si="34"/>
        <v>10.</v>
      </c>
      <c r="C101" s="169" t="str">
        <f t="shared" si="34"/>
        <v>Biologia/Przyroda</v>
      </c>
      <c r="D101" s="337">
        <f>$AM$10</f>
        <v>0</v>
      </c>
      <c r="E101" s="277">
        <f t="shared" si="36"/>
      </c>
      <c r="F101" s="182"/>
      <c r="G101" s="168" t="str">
        <f t="shared" si="35"/>
        <v>10.</v>
      </c>
      <c r="H101" s="169" t="str">
        <f t="shared" si="35"/>
        <v>Biologia/Przyroda</v>
      </c>
      <c r="I101" s="337">
        <f>$AM$11</f>
        <v>0</v>
      </c>
      <c r="J101" s="277">
        <f t="shared" si="37"/>
      </c>
      <c r="L101" s="229"/>
      <c r="M101" s="225"/>
      <c r="N101" s="170"/>
      <c r="O101" s="225"/>
      <c r="P101" s="225"/>
      <c r="Q101" s="225"/>
      <c r="R101" s="225"/>
      <c r="S101" s="226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9"/>
      <c r="AS101" s="229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9"/>
      <c r="BG101" s="229"/>
      <c r="BH101" s="229"/>
    </row>
    <row r="102" spans="2:60" ht="16.5" customHeight="1">
      <c r="B102" s="168" t="str">
        <f t="shared" si="34"/>
        <v>11.</v>
      </c>
      <c r="C102" s="169" t="str">
        <f t="shared" si="34"/>
        <v>Fizyka</v>
      </c>
      <c r="D102" s="337">
        <f>$AP$10</f>
        <v>0</v>
      </c>
      <c r="E102" s="277">
        <f t="shared" si="36"/>
      </c>
      <c r="F102" s="182"/>
      <c r="G102" s="168" t="str">
        <f t="shared" si="35"/>
        <v>11.</v>
      </c>
      <c r="H102" s="169" t="str">
        <f t="shared" si="35"/>
        <v>Fizyka</v>
      </c>
      <c r="I102" s="337">
        <f>$AP$11</f>
        <v>0</v>
      </c>
      <c r="J102" s="277">
        <f t="shared" si="37"/>
      </c>
      <c r="L102" s="229"/>
      <c r="M102" s="225"/>
      <c r="N102" s="170"/>
      <c r="O102" s="225"/>
      <c r="P102" s="225"/>
      <c r="Q102" s="225"/>
      <c r="R102" s="225"/>
      <c r="S102" s="226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29"/>
    </row>
    <row r="103" spans="2:60" ht="16.5" customHeight="1">
      <c r="B103" s="168" t="str">
        <f>$B$15</f>
        <v>12.</v>
      </c>
      <c r="C103" s="169" t="str">
        <f>$C$15</f>
        <v>Plastyka</v>
      </c>
      <c r="D103" s="337">
        <f>$AS$10</f>
        <v>0</v>
      </c>
      <c r="E103" s="277">
        <f t="shared" si="36"/>
      </c>
      <c r="F103" s="182"/>
      <c r="G103" s="168" t="str">
        <f>$B$15</f>
        <v>12.</v>
      </c>
      <c r="H103" s="169" t="str">
        <f>$C$15</f>
        <v>Plastyka</v>
      </c>
      <c r="I103" s="337">
        <f>$AS$11</f>
        <v>0</v>
      </c>
      <c r="J103" s="277">
        <f t="shared" si="37"/>
      </c>
      <c r="L103" s="229"/>
      <c r="M103" s="225"/>
      <c r="N103" s="170"/>
      <c r="O103" s="225"/>
      <c r="P103" s="225"/>
      <c r="Q103" s="225"/>
      <c r="R103" s="225"/>
      <c r="S103" s="226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9"/>
      <c r="AS103" s="229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29"/>
      <c r="BF103" s="229"/>
      <c r="BG103" s="229"/>
      <c r="BH103" s="229"/>
    </row>
    <row r="104" spans="2:60" ht="16.5" customHeight="1">
      <c r="B104" s="168" t="s">
        <v>101</v>
      </c>
      <c r="C104" s="169" t="str">
        <f>$C$16</f>
        <v>Muz./Zaj. artyst.</v>
      </c>
      <c r="D104" s="337">
        <f>$AV$10</f>
        <v>0</v>
      </c>
      <c r="E104" s="277">
        <f t="shared" si="36"/>
      </c>
      <c r="F104" s="182"/>
      <c r="G104" s="168" t="str">
        <f>$B$16</f>
        <v>13.</v>
      </c>
      <c r="H104" s="169" t="str">
        <f>$C$16</f>
        <v>Muz./Zaj. artyst.</v>
      </c>
      <c r="I104" s="337">
        <f>$AV$11</f>
        <v>0</v>
      </c>
      <c r="J104" s="277">
        <f t="shared" si="37"/>
      </c>
      <c r="L104" s="229"/>
      <c r="M104" s="225"/>
      <c r="N104" s="170"/>
      <c r="O104" s="225"/>
      <c r="P104" s="225"/>
      <c r="Q104" s="225"/>
      <c r="R104" s="225"/>
      <c r="S104" s="226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9"/>
      <c r="AS104" s="229"/>
      <c r="AT104" s="229"/>
      <c r="AU104" s="229"/>
      <c r="AV104" s="229"/>
      <c r="AW104" s="229"/>
      <c r="AX104" s="229"/>
      <c r="AY104" s="229"/>
      <c r="AZ104" s="229"/>
      <c r="BA104" s="229"/>
      <c r="BB104" s="229"/>
      <c r="BC104" s="229"/>
      <c r="BD104" s="229"/>
      <c r="BE104" s="229"/>
      <c r="BF104" s="229"/>
      <c r="BG104" s="229"/>
      <c r="BH104" s="229"/>
    </row>
    <row r="105" spans="2:60" ht="16.5" customHeight="1">
      <c r="B105" s="168" t="s">
        <v>102</v>
      </c>
      <c r="C105" s="169" t="str">
        <f>$C$17</f>
        <v>Technika</v>
      </c>
      <c r="D105" s="337">
        <f>$AX$10</f>
        <v>0</v>
      </c>
      <c r="E105" s="277">
        <f t="shared" si="36"/>
      </c>
      <c r="F105" s="182"/>
      <c r="G105" s="168" t="str">
        <f>$B$17</f>
        <v>14.</v>
      </c>
      <c r="H105" s="169" t="str">
        <f>$C$17</f>
        <v>Technika</v>
      </c>
      <c r="I105" s="337">
        <f>$AX$11</f>
        <v>0</v>
      </c>
      <c r="J105" s="277">
        <f t="shared" si="37"/>
      </c>
      <c r="L105" s="229"/>
      <c r="M105" s="225"/>
      <c r="N105" s="170"/>
      <c r="O105" s="225"/>
      <c r="P105" s="225"/>
      <c r="Q105" s="225"/>
      <c r="R105" s="225"/>
      <c r="S105" s="226"/>
      <c r="T105" s="225"/>
      <c r="U105" s="225"/>
      <c r="V105" s="225"/>
      <c r="W105" s="225"/>
      <c r="X105" s="225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5"/>
      <c r="AR105" s="229"/>
      <c r="AS105" s="229"/>
      <c r="AT105" s="229"/>
      <c r="AU105" s="229"/>
      <c r="AV105" s="229"/>
      <c r="AW105" s="229"/>
      <c r="AX105" s="229"/>
      <c r="AY105" s="229"/>
      <c r="AZ105" s="229"/>
      <c r="BA105" s="229"/>
      <c r="BB105" s="229"/>
      <c r="BC105" s="229"/>
      <c r="BD105" s="229"/>
      <c r="BE105" s="229"/>
      <c r="BF105" s="229"/>
      <c r="BG105" s="229"/>
      <c r="BH105" s="229"/>
    </row>
    <row r="106" spans="2:60" ht="16.5" customHeight="1">
      <c r="B106" s="168">
        <v>15</v>
      </c>
      <c r="C106" s="169" t="str">
        <f>$C$18</f>
        <v>Informatyka</v>
      </c>
      <c r="D106" s="337">
        <f>$AZ$10</f>
        <v>0</v>
      </c>
      <c r="E106" s="277">
        <f t="shared" si="36"/>
      </c>
      <c r="F106" s="182"/>
      <c r="G106" s="168">
        <f>$B$18</f>
        <v>15</v>
      </c>
      <c r="H106" s="169" t="str">
        <f>$C$18</f>
        <v>Informatyka</v>
      </c>
      <c r="I106" s="337">
        <f>$AZ$11</f>
        <v>0</v>
      </c>
      <c r="J106" s="277">
        <f t="shared" si="37"/>
      </c>
      <c r="L106" s="229"/>
      <c r="M106" s="225"/>
      <c r="N106" s="170"/>
      <c r="O106" s="225"/>
      <c r="P106" s="225"/>
      <c r="Q106" s="225"/>
      <c r="R106" s="225"/>
      <c r="S106" s="226"/>
      <c r="T106" s="225"/>
      <c r="U106" s="225"/>
      <c r="V106" s="225"/>
      <c r="W106" s="225"/>
      <c r="X106" s="225"/>
      <c r="Y106" s="225"/>
      <c r="Z106" s="225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  <c r="AK106" s="225"/>
      <c r="AL106" s="225"/>
      <c r="AM106" s="225"/>
      <c r="AN106" s="225"/>
      <c r="AO106" s="225"/>
      <c r="AP106" s="225"/>
      <c r="AQ106" s="225"/>
      <c r="AR106" s="229"/>
      <c r="AS106" s="229"/>
      <c r="AT106" s="229"/>
      <c r="AU106" s="229"/>
      <c r="AV106" s="229"/>
      <c r="AW106" s="229"/>
      <c r="AX106" s="229"/>
      <c r="AY106" s="229"/>
      <c r="AZ106" s="229"/>
      <c r="BA106" s="229"/>
      <c r="BB106" s="229"/>
      <c r="BC106" s="229"/>
      <c r="BD106" s="229"/>
      <c r="BE106" s="229"/>
      <c r="BF106" s="229"/>
      <c r="BG106" s="229"/>
      <c r="BH106" s="229"/>
    </row>
    <row r="107" spans="1:60" ht="16.5" customHeight="1">
      <c r="A107" s="166"/>
      <c r="B107" s="168">
        <v>16</v>
      </c>
      <c r="C107" s="169" t="str">
        <f>$C$19</f>
        <v>WOS</v>
      </c>
      <c r="D107" s="337">
        <f>$BB$10</f>
        <v>0</v>
      </c>
      <c r="E107" s="277">
        <f t="shared" si="36"/>
      </c>
      <c r="F107" s="182"/>
      <c r="G107" s="168">
        <v>16</v>
      </c>
      <c r="H107" s="169" t="str">
        <f>$C$19</f>
        <v>WOS</v>
      </c>
      <c r="I107" s="337">
        <f>$BB$11</f>
        <v>0</v>
      </c>
      <c r="J107" s="277">
        <f t="shared" si="37"/>
      </c>
      <c r="K107" s="166"/>
      <c r="L107" s="229"/>
      <c r="M107" s="225"/>
      <c r="N107" s="170"/>
      <c r="O107" s="225"/>
      <c r="P107" s="225"/>
      <c r="Q107" s="225"/>
      <c r="R107" s="225"/>
      <c r="S107" s="226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9"/>
      <c r="AS107" s="229"/>
      <c r="AT107" s="229"/>
      <c r="AU107" s="229"/>
      <c r="AV107" s="229"/>
      <c r="AW107" s="229"/>
      <c r="AX107" s="229"/>
      <c r="AY107" s="229"/>
      <c r="AZ107" s="229"/>
      <c r="BA107" s="229"/>
      <c r="BB107" s="229"/>
      <c r="BC107" s="229"/>
      <c r="BD107" s="229"/>
      <c r="BE107" s="229"/>
      <c r="BF107" s="229"/>
      <c r="BG107" s="229"/>
      <c r="BH107" s="229"/>
    </row>
    <row r="108" spans="2:60" ht="16.5" customHeight="1">
      <c r="B108" s="168">
        <f>B20</f>
        <v>17</v>
      </c>
      <c r="C108" s="169" t="str">
        <f>C20</f>
        <v>Wych. fizyczne</v>
      </c>
      <c r="D108" s="337">
        <f>$BD$10</f>
        <v>0</v>
      </c>
      <c r="E108" s="277">
        <f t="shared" si="36"/>
      </c>
      <c r="F108" s="182"/>
      <c r="G108" s="168">
        <f>B20</f>
        <v>17</v>
      </c>
      <c r="H108" s="169" t="str">
        <f>C20</f>
        <v>Wych. fizyczne</v>
      </c>
      <c r="I108" s="337">
        <f>$BD$11</f>
        <v>0</v>
      </c>
      <c r="J108" s="277">
        <f t="shared" si="37"/>
      </c>
      <c r="L108" s="229"/>
      <c r="M108" s="229"/>
      <c r="N108" s="181"/>
      <c r="O108" s="229"/>
      <c r="P108" s="229"/>
      <c r="Q108" s="229"/>
      <c r="R108" s="229"/>
      <c r="S108" s="230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29"/>
      <c r="AH108" s="229"/>
      <c r="AI108" s="229"/>
      <c r="AJ108" s="229"/>
      <c r="AK108" s="229"/>
      <c r="AL108" s="229"/>
      <c r="AM108" s="229"/>
      <c r="AN108" s="229"/>
      <c r="AO108" s="229"/>
      <c r="AP108" s="229"/>
      <c r="AQ108" s="229"/>
      <c r="AR108" s="229"/>
      <c r="AS108" s="229"/>
      <c r="AT108" s="229"/>
      <c r="AU108" s="229"/>
      <c r="AV108" s="229"/>
      <c r="AW108" s="229"/>
      <c r="AX108" s="229"/>
      <c r="AY108" s="229"/>
      <c r="AZ108" s="229"/>
      <c r="BA108" s="229"/>
      <c r="BB108" s="229"/>
      <c r="BC108" s="229"/>
      <c r="BD108" s="229"/>
      <c r="BE108" s="229"/>
      <c r="BF108" s="229"/>
      <c r="BG108" s="229"/>
      <c r="BH108" s="229"/>
    </row>
    <row r="109" spans="2:60" ht="16.5" customHeight="1">
      <c r="B109" s="313">
        <v>18</v>
      </c>
      <c r="C109" s="315" t="str">
        <f>$C$21</f>
        <v>EDB</v>
      </c>
      <c r="D109" s="338">
        <f>$BE$10</f>
        <v>0</v>
      </c>
      <c r="E109" s="314">
        <f t="shared" si="36"/>
      </c>
      <c r="F109" s="172"/>
      <c r="G109" s="313">
        <v>18</v>
      </c>
      <c r="H109" s="315" t="str">
        <f>$C$21</f>
        <v>EDB</v>
      </c>
      <c r="I109" s="338">
        <f>$BE$11</f>
        <v>0</v>
      </c>
      <c r="J109" s="314">
        <f t="shared" si="37"/>
      </c>
      <c r="L109" s="229"/>
      <c r="M109" s="174"/>
      <c r="N109" s="188"/>
      <c r="O109" s="174"/>
      <c r="P109" s="174"/>
      <c r="Q109" s="174"/>
      <c r="R109" s="174"/>
      <c r="S109" s="173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74"/>
      <c r="AL109" s="174"/>
      <c r="AM109" s="174"/>
      <c r="AN109" s="174"/>
      <c r="AO109" s="174"/>
      <c r="AP109" s="174"/>
      <c r="AQ109" s="174"/>
      <c r="AR109" s="229"/>
      <c r="AS109" s="229"/>
      <c r="AT109" s="229"/>
      <c r="AU109" s="229"/>
      <c r="AV109" s="229"/>
      <c r="AW109" s="229"/>
      <c r="AX109" s="229"/>
      <c r="AY109" s="229"/>
      <c r="AZ109" s="229"/>
      <c r="BA109" s="229"/>
      <c r="BB109" s="229"/>
      <c r="BC109" s="229"/>
      <c r="BD109" s="229"/>
      <c r="BE109" s="229"/>
      <c r="BF109" s="229"/>
      <c r="BG109" s="229"/>
      <c r="BH109" s="229"/>
    </row>
    <row r="110" spans="2:60" ht="16.5" customHeight="1">
      <c r="B110" s="178"/>
      <c r="C110" s="172" t="s">
        <v>106</v>
      </c>
      <c r="D110" s="179"/>
      <c r="E110" s="180"/>
      <c r="F110" s="182"/>
      <c r="G110" s="178"/>
      <c r="H110" s="172" t="s">
        <v>106</v>
      </c>
      <c r="I110" s="179"/>
      <c r="J110" s="180"/>
      <c r="L110" s="229"/>
      <c r="M110" s="182"/>
      <c r="N110" s="189"/>
      <c r="O110" s="182"/>
      <c r="P110" s="182"/>
      <c r="Q110" s="182"/>
      <c r="R110" s="182"/>
      <c r="S110" s="224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  <c r="AR110" s="229"/>
      <c r="AS110" s="229"/>
      <c r="AT110" s="229"/>
      <c r="AU110" s="229"/>
      <c r="AV110" s="229"/>
      <c r="AW110" s="229"/>
      <c r="AX110" s="229"/>
      <c r="AY110" s="229"/>
      <c r="AZ110" s="229"/>
      <c r="BA110" s="229"/>
      <c r="BB110" s="229"/>
      <c r="BC110" s="229"/>
      <c r="BD110" s="229"/>
      <c r="BE110" s="229"/>
      <c r="BF110" s="229"/>
      <c r="BG110" s="229"/>
      <c r="BH110" s="229"/>
    </row>
    <row r="111" spans="2:60" ht="16.5" customHeight="1">
      <c r="B111" s="448" t="s">
        <v>87</v>
      </c>
      <c r="C111" s="449"/>
      <c r="D111" s="449"/>
      <c r="E111" s="450"/>
      <c r="F111" s="182"/>
      <c r="G111" s="448" t="s">
        <v>87</v>
      </c>
      <c r="H111" s="449"/>
      <c r="I111" s="449"/>
      <c r="J111" s="450"/>
      <c r="L111" s="229"/>
      <c r="M111" s="229"/>
      <c r="N111" s="181"/>
      <c r="O111" s="229"/>
      <c r="P111" s="229"/>
      <c r="Q111" s="229"/>
      <c r="R111" s="229"/>
      <c r="S111" s="230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  <c r="AJ111" s="229"/>
      <c r="AK111" s="229"/>
      <c r="AL111" s="229"/>
      <c r="AM111" s="229"/>
      <c r="AN111" s="229"/>
      <c r="AO111" s="229"/>
      <c r="AP111" s="229"/>
      <c r="AQ111" s="229"/>
      <c r="AR111" s="229"/>
      <c r="AS111" s="229"/>
      <c r="AT111" s="229"/>
      <c r="AU111" s="229"/>
      <c r="AV111" s="229"/>
      <c r="AW111" s="229"/>
      <c r="AX111" s="229"/>
      <c r="AY111" s="229"/>
      <c r="AZ111" s="229"/>
      <c r="BA111" s="229"/>
      <c r="BB111" s="229"/>
      <c r="BC111" s="229"/>
      <c r="BD111" s="229"/>
      <c r="BE111" s="229"/>
      <c r="BF111" s="229"/>
      <c r="BG111" s="229"/>
      <c r="BH111" s="229"/>
    </row>
    <row r="112" spans="1:73" ht="16.5" customHeight="1">
      <c r="A112" s="166"/>
      <c r="B112" s="275">
        <v>11</v>
      </c>
      <c r="C112" s="198" t="s">
        <v>112</v>
      </c>
      <c r="E112" s="223">
        <f>$M$30</f>
        <v>0</v>
      </c>
      <c r="F112" s="182"/>
      <c r="G112" s="275">
        <v>12</v>
      </c>
      <c r="H112" s="198" t="s">
        <v>112</v>
      </c>
      <c r="J112" s="223">
        <f>$M$30</f>
        <v>0</v>
      </c>
      <c r="K112" s="182"/>
      <c r="L112" s="225"/>
      <c r="M112" s="225"/>
      <c r="N112" s="225"/>
      <c r="O112" s="225"/>
      <c r="P112" s="225"/>
      <c r="Q112" s="225"/>
      <c r="R112" s="225"/>
      <c r="S112" s="225"/>
      <c r="T112" s="225"/>
      <c r="U112" s="225"/>
      <c r="V112" s="225"/>
      <c r="W112" s="225"/>
      <c r="X112" s="225"/>
      <c r="Y112" s="225"/>
      <c r="Z112" s="225"/>
      <c r="AA112" s="225"/>
      <c r="AB112" s="225"/>
      <c r="AC112" s="225"/>
      <c r="AD112" s="225"/>
      <c r="AE112" s="225"/>
      <c r="AF112" s="225"/>
      <c r="AG112" s="225"/>
      <c r="AH112" s="225"/>
      <c r="AI112" s="225"/>
      <c r="AJ112" s="225"/>
      <c r="AK112" s="225"/>
      <c r="AL112" s="225"/>
      <c r="AM112" s="225"/>
      <c r="AN112" s="225"/>
      <c r="AO112" s="225"/>
      <c r="AP112" s="225"/>
      <c r="AQ112" s="225"/>
      <c r="AR112" s="225"/>
      <c r="AS112" s="225"/>
      <c r="AT112" s="225"/>
      <c r="AU112" s="225"/>
      <c r="AV112" s="225"/>
      <c r="AW112" s="225"/>
      <c r="AX112" s="225"/>
      <c r="AY112" s="225"/>
      <c r="AZ112" s="225"/>
      <c r="BA112" s="225"/>
      <c r="BB112" s="225"/>
      <c r="BC112" s="225"/>
      <c r="BD112" s="225"/>
      <c r="BE112" s="225"/>
      <c r="BF112" s="225"/>
      <c r="BG112" s="225"/>
      <c r="BH112" s="225"/>
      <c r="BI112" s="225"/>
      <c r="BJ112" s="183"/>
      <c r="BK112" s="183"/>
      <c r="BL112" s="183"/>
      <c r="BM112" s="183"/>
      <c r="BN112" s="183"/>
      <c r="BO112" s="183"/>
      <c r="BP112" s="183"/>
      <c r="BQ112" s="183"/>
      <c r="BR112" s="183"/>
      <c r="BS112" s="183"/>
      <c r="BT112" s="183"/>
      <c r="BU112" s="183"/>
    </row>
    <row r="113" spans="1:60" s="291" customFormat="1" ht="16.5" customHeight="1">
      <c r="A113" s="278"/>
      <c r="B113" s="445">
        <f>BF12</f>
        <v>0</v>
      </c>
      <c r="C113" s="446"/>
      <c r="D113" s="446"/>
      <c r="E113" s="447"/>
      <c r="F113" s="279"/>
      <c r="G113" s="445">
        <f>BF13</f>
        <v>0</v>
      </c>
      <c r="H113" s="446"/>
      <c r="I113" s="446"/>
      <c r="J113" s="447"/>
      <c r="K113" s="279"/>
      <c r="L113" s="299"/>
      <c r="M113" s="300"/>
      <c r="N113" s="301"/>
      <c r="O113" s="300"/>
      <c r="P113" s="302"/>
      <c r="Q113" s="299"/>
      <c r="R113" s="303"/>
      <c r="S113" s="289"/>
      <c r="T113" s="299"/>
      <c r="U113" s="304"/>
      <c r="V113" s="289"/>
      <c r="W113" s="299"/>
      <c r="X113" s="304"/>
      <c r="Y113" s="302"/>
      <c r="Z113" s="299"/>
      <c r="AA113" s="304"/>
      <c r="AB113" s="302"/>
      <c r="AC113" s="299"/>
      <c r="AD113" s="300"/>
      <c r="AE113" s="302"/>
      <c r="AF113" s="299"/>
      <c r="AG113" s="300"/>
      <c r="AH113" s="302"/>
      <c r="AI113" s="299"/>
      <c r="AJ113" s="303"/>
      <c r="AK113" s="289"/>
      <c r="AL113" s="299"/>
      <c r="AM113" s="303"/>
      <c r="AN113" s="289"/>
      <c r="AO113" s="299"/>
      <c r="AP113" s="303"/>
      <c r="AQ113" s="289"/>
      <c r="AR113" s="299"/>
      <c r="AS113" s="300"/>
      <c r="AT113" s="305"/>
      <c r="AU113" s="300"/>
      <c r="AV113" s="300"/>
      <c r="AW113" s="300"/>
      <c r="AX113" s="300"/>
      <c r="AY113" s="300"/>
      <c r="AZ113" s="300"/>
      <c r="BA113" s="300"/>
      <c r="BB113" s="300"/>
      <c r="BC113" s="299"/>
      <c r="BD113" s="306"/>
      <c r="BE113" s="306"/>
      <c r="BF113" s="306"/>
      <c r="BG113" s="306"/>
      <c r="BH113" s="306"/>
    </row>
    <row r="114" spans="1:76" ht="16.5" customHeight="1">
      <c r="A114" s="166"/>
      <c r="B114" s="185" t="str">
        <f aca="true" t="shared" si="38" ref="B114:C124">B4</f>
        <v>1.</v>
      </c>
      <c r="C114" s="186" t="str">
        <f t="shared" si="38"/>
        <v>Zachowanie</v>
      </c>
      <c r="D114" s="336">
        <f>M12</f>
        <v>0</v>
      </c>
      <c r="E114" s="276" t="str">
        <f>IF(T(D114)="wz","wzorowe",IF(T(D114)="bdb","bardzo dobre",IF(T(D114)="db","dobre",IF(T(D114)="popr","poprawne",IF(T(D114)="ndp","nieodpowiednie",IF(T(D114)="ng","naganne",IF(VALUE(D114)=6,"błąd","błąd")))))))</f>
        <v>błąd</v>
      </c>
      <c r="F114" s="182"/>
      <c r="G114" s="185" t="str">
        <f aca="true" t="shared" si="39" ref="G114:H124">B4</f>
        <v>1.</v>
      </c>
      <c r="H114" s="186" t="str">
        <f t="shared" si="39"/>
        <v>Zachowanie</v>
      </c>
      <c r="I114" s="336">
        <f>M13</f>
        <v>0</v>
      </c>
      <c r="J114" s="276" t="str">
        <f>IF(T(I114)="wz","wzorowe",IF(T(I114)="bdb","bardzo dobre",IF(T(I114)="db","dobre",IF(T(I114)="popr","poprawne",IF(T(I114)="ndp","nieodpowiednie",IF(T(I114)="ng","naganne",IF(VALUE(I114)=6,"błąd","błąd")))))))</f>
        <v>błąd</v>
      </c>
      <c r="K114" s="166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229"/>
      <c r="AG114" s="229"/>
      <c r="AH114" s="229"/>
      <c r="AI114" s="229"/>
      <c r="AJ114" s="229"/>
      <c r="AK114" s="229"/>
      <c r="AL114" s="229"/>
      <c r="AM114" s="229"/>
      <c r="AN114" s="229"/>
      <c r="AO114" s="229"/>
      <c r="AP114" s="229"/>
      <c r="AQ114" s="229"/>
      <c r="AR114" s="229"/>
      <c r="AS114" s="229"/>
      <c r="AT114" s="229"/>
      <c r="AU114" s="229"/>
      <c r="AV114" s="229"/>
      <c r="AW114" s="229"/>
      <c r="AX114" s="229"/>
      <c r="AY114" s="229"/>
      <c r="AZ114" s="229"/>
      <c r="BA114" s="229"/>
      <c r="BB114" s="229"/>
      <c r="BC114" s="229"/>
      <c r="BD114" s="229"/>
      <c r="BE114" s="229"/>
      <c r="BF114" s="229"/>
      <c r="BG114" s="229"/>
      <c r="BH114" s="229"/>
      <c r="BJ114" s="190"/>
      <c r="BK114" s="190"/>
      <c r="BL114" s="190"/>
      <c r="BM114" s="190"/>
      <c r="BN114" s="190"/>
      <c r="BO114" s="190"/>
      <c r="BP114" s="190"/>
      <c r="BQ114" s="190"/>
      <c r="BR114" s="190"/>
      <c r="BS114" s="190"/>
      <c r="BT114" s="190"/>
      <c r="BU114" s="190"/>
      <c r="BV114" s="190"/>
      <c r="BW114" s="190"/>
      <c r="BX114" s="190"/>
    </row>
    <row r="115" spans="2:60" ht="16.5" customHeight="1">
      <c r="B115" s="168" t="str">
        <f t="shared" si="38"/>
        <v>2.</v>
      </c>
      <c r="C115" s="169" t="str">
        <f t="shared" si="38"/>
        <v>Religia/Etyka</v>
      </c>
      <c r="D115" s="337">
        <f>O12</f>
        <v>0</v>
      </c>
      <c r="E115" s="277">
        <f>IF(T(D115)="zw","zwolniony",IF(VALUE(D115)=1,"niedostateczny",IF(VALUE(D115)=2,"dopuszczający",IF(VALUE(D115)=3,"dostateczny",IF(VALUE(D115)=4,"dobry",IF(VALUE(D115)=5,"bardzo dobry",IF(VALUE(D115)=6,"celujący","")))))))</f>
      </c>
      <c r="F115" s="182"/>
      <c r="G115" s="168" t="str">
        <f t="shared" si="39"/>
        <v>2.</v>
      </c>
      <c r="H115" s="169" t="str">
        <f t="shared" si="39"/>
        <v>Religia/Etyka</v>
      </c>
      <c r="I115" s="337">
        <f>O13</f>
        <v>0</v>
      </c>
      <c r="J115" s="277">
        <f>IF(T(I115)="zw","zwolniony",IF(VALUE(I115)=1,"niedostateczny",IF(VALUE(I115)=2,"dopuszczający",IF(VALUE(I115)=3,"dostateczny",IF(VALUE(I115)=4,"dobry",IF(VALUE(I115)=5,"bardzo dobry",IF(VALUE(I115)=6,"celujący","")))))))</f>
      </c>
      <c r="L115" s="229"/>
      <c r="M115" s="225"/>
      <c r="N115" s="170"/>
      <c r="O115" s="225"/>
      <c r="P115" s="225"/>
      <c r="Q115" s="225"/>
      <c r="R115" s="225"/>
      <c r="S115" s="226"/>
      <c r="T115" s="225"/>
      <c r="U115" s="225"/>
      <c r="V115" s="225"/>
      <c r="W115" s="225"/>
      <c r="X115" s="225"/>
      <c r="Y115" s="225"/>
      <c r="Z115" s="225"/>
      <c r="AA115" s="225"/>
      <c r="AB115" s="225"/>
      <c r="AC115" s="225"/>
      <c r="AD115" s="225"/>
      <c r="AE115" s="225"/>
      <c r="AF115" s="225"/>
      <c r="AG115" s="225"/>
      <c r="AH115" s="225"/>
      <c r="AI115" s="225"/>
      <c r="AJ115" s="225"/>
      <c r="AK115" s="225"/>
      <c r="AL115" s="225"/>
      <c r="AM115" s="225"/>
      <c r="AN115" s="225"/>
      <c r="AO115" s="225"/>
      <c r="AP115" s="225"/>
      <c r="AQ115" s="225"/>
      <c r="AR115" s="229"/>
      <c r="AS115" s="229"/>
      <c r="AT115" s="229"/>
      <c r="AU115" s="229"/>
      <c r="AV115" s="229"/>
      <c r="AW115" s="229"/>
      <c r="AX115" s="229"/>
      <c r="AY115" s="229"/>
      <c r="AZ115" s="229"/>
      <c r="BA115" s="229"/>
      <c r="BB115" s="229"/>
      <c r="BC115" s="229"/>
      <c r="BD115" s="229"/>
      <c r="BE115" s="229"/>
      <c r="BF115" s="229"/>
      <c r="BG115" s="229"/>
      <c r="BH115" s="229"/>
    </row>
    <row r="116" spans="2:60" ht="16.5" customHeight="1">
      <c r="B116" s="168" t="str">
        <f t="shared" si="38"/>
        <v>3.</v>
      </c>
      <c r="C116" s="169" t="str">
        <f t="shared" si="38"/>
        <v>Język polski</v>
      </c>
      <c r="D116" s="337">
        <f>R12</f>
        <v>0</v>
      </c>
      <c r="E116" s="277">
        <f aca="true" t="shared" si="40" ref="E116:E131">IF(T(D116)="zw","zwolniony",IF(VALUE(D116)=1,"niedostateczny",IF(VALUE(D116)=2,"dopuszczający",IF(VALUE(D116)=3,"dostateczny",IF(VALUE(D116)=4,"dobry",IF(VALUE(D116)=5,"bardzo dobry",IF(VALUE(D116)=6,"celujący","")))))))</f>
      </c>
      <c r="F116" s="182"/>
      <c r="G116" s="168" t="str">
        <f t="shared" si="39"/>
        <v>3.</v>
      </c>
      <c r="H116" s="169" t="str">
        <f t="shared" si="39"/>
        <v>Język polski</v>
      </c>
      <c r="I116" s="337">
        <f>R13</f>
        <v>0</v>
      </c>
      <c r="J116" s="277">
        <f aca="true" t="shared" si="41" ref="J116:J131">IF(T(I116)="zw","zwolniony",IF(VALUE(I116)=1,"niedostateczny",IF(VALUE(I116)=2,"dopuszczający",IF(VALUE(I116)=3,"dostateczny",IF(VALUE(I116)=4,"dobry",IF(VALUE(I116)=5,"bardzo dobry",IF(VALUE(I116)=6,"celujący","")))))))</f>
      </c>
      <c r="L116" s="229"/>
      <c r="M116" s="226"/>
      <c r="N116" s="170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26"/>
      <c r="AF116" s="226"/>
      <c r="AG116" s="226"/>
      <c r="AH116" s="226"/>
      <c r="AI116" s="226"/>
      <c r="AJ116" s="226"/>
      <c r="AK116" s="226"/>
      <c r="AL116" s="226"/>
      <c r="AM116" s="226"/>
      <c r="AN116" s="226"/>
      <c r="AO116" s="226"/>
      <c r="AP116" s="226"/>
      <c r="AQ116" s="226"/>
      <c r="AR116" s="229"/>
      <c r="AS116" s="229"/>
      <c r="AT116" s="229"/>
      <c r="AU116" s="229"/>
      <c r="AV116" s="229"/>
      <c r="AW116" s="229"/>
      <c r="AX116" s="229"/>
      <c r="AY116" s="229"/>
      <c r="AZ116" s="229"/>
      <c r="BA116" s="229"/>
      <c r="BB116" s="229"/>
      <c r="BC116" s="229"/>
      <c r="BD116" s="229"/>
      <c r="BE116" s="229"/>
      <c r="BF116" s="229"/>
      <c r="BG116" s="229"/>
      <c r="BH116" s="229"/>
    </row>
    <row r="117" spans="2:60" ht="16.5" customHeight="1">
      <c r="B117" s="168" t="str">
        <f t="shared" si="38"/>
        <v>4.</v>
      </c>
      <c r="C117" s="169" t="str">
        <f t="shared" si="38"/>
        <v>Język niemiecki</v>
      </c>
      <c r="D117" s="337">
        <f>U12</f>
        <v>0</v>
      </c>
      <c r="E117" s="277">
        <f t="shared" si="40"/>
      </c>
      <c r="F117" s="182"/>
      <c r="G117" s="168" t="str">
        <f t="shared" si="39"/>
        <v>4.</v>
      </c>
      <c r="H117" s="169" t="str">
        <f t="shared" si="39"/>
        <v>Język niemiecki</v>
      </c>
      <c r="I117" s="337">
        <f>U13</f>
        <v>0</v>
      </c>
      <c r="J117" s="277">
        <f t="shared" si="41"/>
      </c>
      <c r="L117" s="229"/>
      <c r="M117" s="225"/>
      <c r="N117" s="170"/>
      <c r="O117" s="225"/>
      <c r="P117" s="225"/>
      <c r="Q117" s="225"/>
      <c r="R117" s="225"/>
      <c r="S117" s="226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H117" s="225"/>
      <c r="AI117" s="225"/>
      <c r="AJ117" s="225"/>
      <c r="AK117" s="225"/>
      <c r="AL117" s="225"/>
      <c r="AM117" s="225"/>
      <c r="AN117" s="225"/>
      <c r="AO117" s="225"/>
      <c r="AP117" s="225"/>
      <c r="AQ117" s="225"/>
      <c r="AR117" s="229"/>
      <c r="AS117" s="229"/>
      <c r="AT117" s="229"/>
      <c r="AU117" s="229"/>
      <c r="AV117" s="229"/>
      <c r="AW117" s="229"/>
      <c r="AX117" s="229"/>
      <c r="AY117" s="229"/>
      <c r="AZ117" s="229"/>
      <c r="BA117" s="229"/>
      <c r="BB117" s="229"/>
      <c r="BC117" s="229"/>
      <c r="BD117" s="229"/>
      <c r="BE117" s="229"/>
      <c r="BF117" s="229"/>
      <c r="BG117" s="229"/>
      <c r="BH117" s="229"/>
    </row>
    <row r="118" spans="2:60" ht="16.5" customHeight="1">
      <c r="B118" s="168" t="str">
        <f t="shared" si="38"/>
        <v>5.</v>
      </c>
      <c r="C118" s="169" t="str">
        <f t="shared" si="38"/>
        <v>Język angielski</v>
      </c>
      <c r="D118" s="337">
        <f>X12</f>
        <v>0</v>
      </c>
      <c r="E118" s="277">
        <f t="shared" si="40"/>
      </c>
      <c r="F118" s="182"/>
      <c r="G118" s="168" t="str">
        <f t="shared" si="39"/>
        <v>5.</v>
      </c>
      <c r="H118" s="169" t="str">
        <f t="shared" si="39"/>
        <v>Język angielski</v>
      </c>
      <c r="I118" s="337">
        <f>X13</f>
        <v>0</v>
      </c>
      <c r="J118" s="277">
        <f t="shared" si="41"/>
      </c>
      <c r="L118" s="229"/>
      <c r="M118" s="225"/>
      <c r="N118" s="170"/>
      <c r="O118" s="225"/>
      <c r="P118" s="225"/>
      <c r="Q118" s="225"/>
      <c r="R118" s="225"/>
      <c r="S118" s="226"/>
      <c r="T118" s="225"/>
      <c r="U118" s="225"/>
      <c r="V118" s="225"/>
      <c r="W118" s="225"/>
      <c r="X118" s="225"/>
      <c r="Y118" s="225"/>
      <c r="Z118" s="225"/>
      <c r="AA118" s="225"/>
      <c r="AB118" s="225"/>
      <c r="AC118" s="225"/>
      <c r="AD118" s="225"/>
      <c r="AE118" s="225"/>
      <c r="AF118" s="225"/>
      <c r="AG118" s="225"/>
      <c r="AH118" s="225"/>
      <c r="AI118" s="225"/>
      <c r="AJ118" s="225"/>
      <c r="AK118" s="225"/>
      <c r="AL118" s="225"/>
      <c r="AM118" s="225"/>
      <c r="AN118" s="225"/>
      <c r="AO118" s="225"/>
      <c r="AP118" s="225"/>
      <c r="AQ118" s="225"/>
      <c r="AR118" s="229"/>
      <c r="AS118" s="229"/>
      <c r="AT118" s="229"/>
      <c r="AU118" s="229"/>
      <c r="AV118" s="229"/>
      <c r="AW118" s="229"/>
      <c r="AX118" s="229"/>
      <c r="AY118" s="229"/>
      <c r="AZ118" s="229"/>
      <c r="BA118" s="229"/>
      <c r="BB118" s="229"/>
      <c r="BC118" s="229"/>
      <c r="BD118" s="229"/>
      <c r="BE118" s="229"/>
      <c r="BF118" s="229"/>
      <c r="BG118" s="229"/>
      <c r="BH118" s="229"/>
    </row>
    <row r="119" spans="2:60" ht="16.5" customHeight="1">
      <c r="B119" s="168" t="str">
        <f t="shared" si="38"/>
        <v>6.</v>
      </c>
      <c r="C119" s="169" t="str">
        <f t="shared" si="38"/>
        <v>Historia</v>
      </c>
      <c r="D119" s="337">
        <f>AA12</f>
        <v>0</v>
      </c>
      <c r="E119" s="277">
        <f t="shared" si="40"/>
      </c>
      <c r="F119" s="182"/>
      <c r="G119" s="168" t="str">
        <f t="shared" si="39"/>
        <v>6.</v>
      </c>
      <c r="H119" s="169" t="str">
        <f t="shared" si="39"/>
        <v>Historia</v>
      </c>
      <c r="I119" s="337">
        <f>AA13</f>
        <v>0</v>
      </c>
      <c r="J119" s="277">
        <f t="shared" si="41"/>
      </c>
      <c r="L119" s="229"/>
      <c r="M119" s="225"/>
      <c r="N119" s="170"/>
      <c r="O119" s="225"/>
      <c r="P119" s="225"/>
      <c r="Q119" s="225"/>
      <c r="R119" s="225"/>
      <c r="S119" s="226"/>
      <c r="T119" s="225"/>
      <c r="U119" s="225"/>
      <c r="V119" s="225"/>
      <c r="W119" s="225"/>
      <c r="X119" s="225"/>
      <c r="Y119" s="225"/>
      <c r="Z119" s="225"/>
      <c r="AA119" s="225"/>
      <c r="AB119" s="225"/>
      <c r="AC119" s="225"/>
      <c r="AD119" s="225"/>
      <c r="AE119" s="225"/>
      <c r="AF119" s="225"/>
      <c r="AG119" s="225"/>
      <c r="AH119" s="225"/>
      <c r="AI119" s="225"/>
      <c r="AJ119" s="225"/>
      <c r="AK119" s="225"/>
      <c r="AL119" s="225"/>
      <c r="AM119" s="225"/>
      <c r="AN119" s="225"/>
      <c r="AO119" s="225"/>
      <c r="AP119" s="225"/>
      <c r="AQ119" s="225"/>
      <c r="AR119" s="229"/>
      <c r="AS119" s="229"/>
      <c r="AT119" s="229"/>
      <c r="AU119" s="229"/>
      <c r="AV119" s="229"/>
      <c r="AW119" s="229"/>
      <c r="AX119" s="229"/>
      <c r="AY119" s="229"/>
      <c r="AZ119" s="229"/>
      <c r="BA119" s="229"/>
      <c r="BB119" s="229"/>
      <c r="BC119" s="229"/>
      <c r="BD119" s="229"/>
      <c r="BE119" s="229"/>
      <c r="BF119" s="229"/>
      <c r="BG119" s="229"/>
      <c r="BH119" s="229"/>
    </row>
    <row r="120" spans="2:60" ht="16.5" customHeight="1">
      <c r="B120" s="168" t="str">
        <f t="shared" si="38"/>
        <v>7.</v>
      </c>
      <c r="C120" s="169" t="str">
        <f t="shared" si="38"/>
        <v>Matematyka</v>
      </c>
      <c r="D120" s="337">
        <f>AD12</f>
        <v>0</v>
      </c>
      <c r="E120" s="277">
        <f t="shared" si="40"/>
      </c>
      <c r="F120" s="182"/>
      <c r="G120" s="168" t="str">
        <f t="shared" si="39"/>
        <v>7.</v>
      </c>
      <c r="H120" s="169" t="str">
        <f t="shared" si="39"/>
        <v>Matematyka</v>
      </c>
      <c r="I120" s="337">
        <f>AD13</f>
        <v>0</v>
      </c>
      <c r="J120" s="277">
        <f t="shared" si="41"/>
      </c>
      <c r="L120" s="229"/>
      <c r="M120" s="225"/>
      <c r="N120" s="170"/>
      <c r="O120" s="225"/>
      <c r="P120" s="225"/>
      <c r="Q120" s="225"/>
      <c r="R120" s="225"/>
      <c r="S120" s="226"/>
      <c r="T120" s="225"/>
      <c r="U120" s="225"/>
      <c r="V120" s="225"/>
      <c r="W120" s="225"/>
      <c r="X120" s="225"/>
      <c r="Y120" s="225"/>
      <c r="Z120" s="225"/>
      <c r="AA120" s="225"/>
      <c r="AB120" s="225"/>
      <c r="AC120" s="225"/>
      <c r="AD120" s="225"/>
      <c r="AE120" s="225"/>
      <c r="AF120" s="225"/>
      <c r="AG120" s="225"/>
      <c r="AH120" s="225"/>
      <c r="AI120" s="225"/>
      <c r="AJ120" s="225"/>
      <c r="AK120" s="225"/>
      <c r="AL120" s="225"/>
      <c r="AM120" s="225"/>
      <c r="AN120" s="225"/>
      <c r="AO120" s="225"/>
      <c r="AP120" s="225"/>
      <c r="AQ120" s="225"/>
      <c r="AR120" s="229"/>
      <c r="AS120" s="229"/>
      <c r="AT120" s="229"/>
      <c r="AU120" s="229"/>
      <c r="AV120" s="229"/>
      <c r="AW120" s="229"/>
      <c r="AX120" s="229"/>
      <c r="AY120" s="229"/>
      <c r="AZ120" s="229"/>
      <c r="BA120" s="229"/>
      <c r="BB120" s="229"/>
      <c r="BC120" s="229"/>
      <c r="BD120" s="229"/>
      <c r="BE120" s="229"/>
      <c r="BF120" s="229"/>
      <c r="BG120" s="229"/>
      <c r="BH120" s="229"/>
    </row>
    <row r="121" spans="2:60" ht="16.5" customHeight="1">
      <c r="B121" s="168" t="str">
        <f t="shared" si="38"/>
        <v>8.</v>
      </c>
      <c r="C121" s="169" t="str">
        <f t="shared" si="38"/>
        <v>Chemia</v>
      </c>
      <c r="D121" s="337">
        <f>$AG$12</f>
        <v>0</v>
      </c>
      <c r="E121" s="277">
        <f t="shared" si="40"/>
      </c>
      <c r="F121" s="182"/>
      <c r="G121" s="168" t="str">
        <f t="shared" si="39"/>
        <v>8.</v>
      </c>
      <c r="H121" s="169" t="str">
        <f t="shared" si="39"/>
        <v>Chemia</v>
      </c>
      <c r="I121" s="337">
        <f>$AG$13</f>
        <v>0</v>
      </c>
      <c r="J121" s="277">
        <f t="shared" si="41"/>
      </c>
      <c r="L121" s="229"/>
      <c r="M121" s="225"/>
      <c r="N121" s="170"/>
      <c r="O121" s="225"/>
      <c r="P121" s="225"/>
      <c r="Q121" s="225"/>
      <c r="R121" s="225"/>
      <c r="S121" s="226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25"/>
      <c r="AF121" s="225"/>
      <c r="AG121" s="225"/>
      <c r="AH121" s="225"/>
      <c r="AI121" s="225"/>
      <c r="AJ121" s="225"/>
      <c r="AK121" s="225"/>
      <c r="AL121" s="225"/>
      <c r="AM121" s="225"/>
      <c r="AN121" s="225"/>
      <c r="AO121" s="225"/>
      <c r="AP121" s="225"/>
      <c r="AQ121" s="225"/>
      <c r="AR121" s="229"/>
      <c r="AS121" s="229"/>
      <c r="AT121" s="229"/>
      <c r="AU121" s="229"/>
      <c r="AV121" s="229"/>
      <c r="AW121" s="229"/>
      <c r="AX121" s="229"/>
      <c r="AY121" s="229"/>
      <c r="AZ121" s="229"/>
      <c r="BA121" s="229"/>
      <c r="BB121" s="229"/>
      <c r="BC121" s="229"/>
      <c r="BD121" s="229"/>
      <c r="BE121" s="229"/>
      <c r="BF121" s="229"/>
      <c r="BG121" s="229"/>
      <c r="BH121" s="229"/>
    </row>
    <row r="122" spans="2:60" ht="16.5" customHeight="1">
      <c r="B122" s="168" t="str">
        <f t="shared" si="38"/>
        <v>9.</v>
      </c>
      <c r="C122" s="169" t="str">
        <f t="shared" si="38"/>
        <v>Geografia</v>
      </c>
      <c r="D122" s="337">
        <f>$AJ$12</f>
        <v>0</v>
      </c>
      <c r="E122" s="277">
        <f t="shared" si="40"/>
      </c>
      <c r="F122" s="182"/>
      <c r="G122" s="168" t="str">
        <f t="shared" si="39"/>
        <v>9.</v>
      </c>
      <c r="H122" s="169" t="str">
        <f t="shared" si="39"/>
        <v>Geografia</v>
      </c>
      <c r="I122" s="337">
        <f>$AJ$13</f>
        <v>0</v>
      </c>
      <c r="J122" s="277">
        <f t="shared" si="41"/>
      </c>
      <c r="L122" s="229"/>
      <c r="M122" s="225"/>
      <c r="N122" s="170"/>
      <c r="O122" s="225"/>
      <c r="P122" s="225"/>
      <c r="Q122" s="225"/>
      <c r="R122" s="225"/>
      <c r="S122" s="226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  <c r="AH122" s="225"/>
      <c r="AI122" s="225"/>
      <c r="AJ122" s="225"/>
      <c r="AK122" s="225"/>
      <c r="AL122" s="225"/>
      <c r="AM122" s="225"/>
      <c r="AN122" s="225"/>
      <c r="AO122" s="225"/>
      <c r="AP122" s="225"/>
      <c r="AQ122" s="225"/>
      <c r="AR122" s="229"/>
      <c r="AS122" s="229"/>
      <c r="AT122" s="229"/>
      <c r="AU122" s="229"/>
      <c r="AV122" s="229"/>
      <c r="AW122" s="229"/>
      <c r="AX122" s="229"/>
      <c r="AY122" s="229"/>
      <c r="AZ122" s="229"/>
      <c r="BA122" s="229"/>
      <c r="BB122" s="229"/>
      <c r="BC122" s="229"/>
      <c r="BD122" s="229"/>
      <c r="BE122" s="229"/>
      <c r="BF122" s="229"/>
      <c r="BG122" s="229"/>
      <c r="BH122" s="229"/>
    </row>
    <row r="123" spans="2:60" ht="16.5" customHeight="1">
      <c r="B123" s="168" t="str">
        <f t="shared" si="38"/>
        <v>10.</v>
      </c>
      <c r="C123" s="169" t="str">
        <f t="shared" si="38"/>
        <v>Biologia/Przyroda</v>
      </c>
      <c r="D123" s="337">
        <f>$AM$12</f>
        <v>0</v>
      </c>
      <c r="E123" s="277">
        <f t="shared" si="40"/>
      </c>
      <c r="F123" s="182"/>
      <c r="G123" s="168" t="str">
        <f t="shared" si="39"/>
        <v>10.</v>
      </c>
      <c r="H123" s="169" t="str">
        <f t="shared" si="39"/>
        <v>Biologia/Przyroda</v>
      </c>
      <c r="I123" s="337">
        <f>$AM$13</f>
        <v>0</v>
      </c>
      <c r="J123" s="277">
        <f t="shared" si="41"/>
      </c>
      <c r="L123" s="229"/>
      <c r="M123" s="225"/>
      <c r="N123" s="170"/>
      <c r="O123" s="225"/>
      <c r="P123" s="225"/>
      <c r="Q123" s="225"/>
      <c r="R123" s="225"/>
      <c r="S123" s="226"/>
      <c r="T123" s="225"/>
      <c r="U123" s="225"/>
      <c r="V123" s="225"/>
      <c r="W123" s="225"/>
      <c r="X123" s="225"/>
      <c r="Y123" s="225"/>
      <c r="Z123" s="225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5"/>
      <c r="AK123" s="225"/>
      <c r="AL123" s="225"/>
      <c r="AM123" s="225"/>
      <c r="AN123" s="225"/>
      <c r="AO123" s="225"/>
      <c r="AP123" s="225"/>
      <c r="AQ123" s="225"/>
      <c r="AR123" s="229"/>
      <c r="AS123" s="229"/>
      <c r="AT123" s="229"/>
      <c r="AU123" s="229"/>
      <c r="AV123" s="229"/>
      <c r="AW123" s="229"/>
      <c r="AX123" s="229"/>
      <c r="AY123" s="229"/>
      <c r="AZ123" s="229"/>
      <c r="BA123" s="229"/>
      <c r="BB123" s="229"/>
      <c r="BC123" s="229"/>
      <c r="BD123" s="229"/>
      <c r="BE123" s="229"/>
      <c r="BF123" s="229"/>
      <c r="BG123" s="229"/>
      <c r="BH123" s="229"/>
    </row>
    <row r="124" spans="2:60" ht="16.5" customHeight="1">
      <c r="B124" s="168" t="str">
        <f t="shared" si="38"/>
        <v>11.</v>
      </c>
      <c r="C124" s="169" t="str">
        <f t="shared" si="38"/>
        <v>Fizyka</v>
      </c>
      <c r="D124" s="337">
        <f>$AP$12</f>
        <v>0</v>
      </c>
      <c r="E124" s="277">
        <f t="shared" si="40"/>
      </c>
      <c r="F124" s="182"/>
      <c r="G124" s="168" t="str">
        <f t="shared" si="39"/>
        <v>11.</v>
      </c>
      <c r="H124" s="169" t="str">
        <f t="shared" si="39"/>
        <v>Fizyka</v>
      </c>
      <c r="I124" s="337">
        <f>$AP$13</f>
        <v>0</v>
      </c>
      <c r="J124" s="277">
        <f t="shared" si="41"/>
      </c>
      <c r="L124" s="229"/>
      <c r="M124" s="225"/>
      <c r="N124" s="170"/>
      <c r="O124" s="225"/>
      <c r="P124" s="225"/>
      <c r="Q124" s="225"/>
      <c r="R124" s="225"/>
      <c r="S124" s="226"/>
      <c r="T124" s="225"/>
      <c r="U124" s="225"/>
      <c r="V124" s="225"/>
      <c r="W124" s="225"/>
      <c r="X124" s="225"/>
      <c r="Y124" s="225"/>
      <c r="Z124" s="225"/>
      <c r="AA124" s="225"/>
      <c r="AB124" s="225"/>
      <c r="AC124" s="225"/>
      <c r="AD124" s="225"/>
      <c r="AE124" s="225"/>
      <c r="AF124" s="225"/>
      <c r="AG124" s="225"/>
      <c r="AH124" s="225"/>
      <c r="AI124" s="225"/>
      <c r="AJ124" s="225"/>
      <c r="AK124" s="225"/>
      <c r="AL124" s="225"/>
      <c r="AM124" s="225"/>
      <c r="AN124" s="225"/>
      <c r="AO124" s="225"/>
      <c r="AP124" s="225"/>
      <c r="AQ124" s="225"/>
      <c r="AR124" s="229"/>
      <c r="AS124" s="229"/>
      <c r="AT124" s="229"/>
      <c r="AU124" s="229"/>
      <c r="AV124" s="229"/>
      <c r="AW124" s="229"/>
      <c r="AX124" s="229"/>
      <c r="AY124" s="229"/>
      <c r="AZ124" s="229"/>
      <c r="BA124" s="229"/>
      <c r="BB124" s="229"/>
      <c r="BC124" s="229"/>
      <c r="BD124" s="229"/>
      <c r="BE124" s="229"/>
      <c r="BF124" s="229"/>
      <c r="BG124" s="229"/>
      <c r="BH124" s="229"/>
    </row>
    <row r="125" spans="2:60" ht="16.5" customHeight="1">
      <c r="B125" s="168" t="str">
        <f>$B$15</f>
        <v>12.</v>
      </c>
      <c r="C125" s="169" t="str">
        <f>$C$15</f>
        <v>Plastyka</v>
      </c>
      <c r="D125" s="337">
        <f>$AS$12</f>
        <v>0</v>
      </c>
      <c r="E125" s="277">
        <f t="shared" si="40"/>
      </c>
      <c r="F125" s="182"/>
      <c r="G125" s="168" t="str">
        <f>$B$15</f>
        <v>12.</v>
      </c>
      <c r="H125" s="169" t="str">
        <f>$C$15</f>
        <v>Plastyka</v>
      </c>
      <c r="I125" s="337">
        <f>$AS$13</f>
        <v>0</v>
      </c>
      <c r="J125" s="277">
        <f t="shared" si="41"/>
      </c>
      <c r="L125" s="229"/>
      <c r="M125" s="225"/>
      <c r="N125" s="170"/>
      <c r="O125" s="225"/>
      <c r="P125" s="225"/>
      <c r="Q125" s="225"/>
      <c r="R125" s="225"/>
      <c r="S125" s="226"/>
      <c r="T125" s="225"/>
      <c r="U125" s="225"/>
      <c r="V125" s="225"/>
      <c r="W125" s="225"/>
      <c r="X125" s="225"/>
      <c r="Y125" s="225"/>
      <c r="Z125" s="225"/>
      <c r="AA125" s="225"/>
      <c r="AB125" s="225"/>
      <c r="AC125" s="225"/>
      <c r="AD125" s="225"/>
      <c r="AE125" s="225"/>
      <c r="AF125" s="225"/>
      <c r="AG125" s="225"/>
      <c r="AH125" s="225"/>
      <c r="AI125" s="225"/>
      <c r="AJ125" s="225"/>
      <c r="AK125" s="225"/>
      <c r="AL125" s="225"/>
      <c r="AM125" s="225"/>
      <c r="AN125" s="225"/>
      <c r="AO125" s="225"/>
      <c r="AP125" s="225"/>
      <c r="AQ125" s="225"/>
      <c r="AR125" s="229"/>
      <c r="AS125" s="229"/>
      <c r="AT125" s="229"/>
      <c r="AU125" s="229"/>
      <c r="AV125" s="229"/>
      <c r="AW125" s="229"/>
      <c r="AX125" s="229"/>
      <c r="AY125" s="229"/>
      <c r="AZ125" s="229"/>
      <c r="BA125" s="229"/>
      <c r="BB125" s="229"/>
      <c r="BC125" s="229"/>
      <c r="BD125" s="229"/>
      <c r="BE125" s="229"/>
      <c r="BF125" s="229"/>
      <c r="BG125" s="229"/>
      <c r="BH125" s="229"/>
    </row>
    <row r="126" spans="2:60" ht="16.5" customHeight="1">
      <c r="B126" s="168" t="s">
        <v>101</v>
      </c>
      <c r="C126" s="169" t="str">
        <f>$C$16</f>
        <v>Muz./Zaj. artyst.</v>
      </c>
      <c r="D126" s="337">
        <f>$AV$12</f>
        <v>0</v>
      </c>
      <c r="E126" s="277">
        <f t="shared" si="40"/>
      </c>
      <c r="F126" s="182"/>
      <c r="G126" s="168" t="str">
        <f>$B$16</f>
        <v>13.</v>
      </c>
      <c r="H126" s="169" t="str">
        <f>$C$16</f>
        <v>Muz./Zaj. artyst.</v>
      </c>
      <c r="I126" s="337">
        <f>$AV$13</f>
        <v>0</v>
      </c>
      <c r="J126" s="277">
        <f t="shared" si="41"/>
      </c>
      <c r="L126" s="229"/>
      <c r="M126" s="225"/>
      <c r="N126" s="170"/>
      <c r="O126" s="225"/>
      <c r="P126" s="225"/>
      <c r="Q126" s="225"/>
      <c r="R126" s="225"/>
      <c r="S126" s="226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25"/>
      <c r="AF126" s="225"/>
      <c r="AG126" s="225"/>
      <c r="AH126" s="225"/>
      <c r="AI126" s="225"/>
      <c r="AJ126" s="225"/>
      <c r="AK126" s="225"/>
      <c r="AL126" s="225"/>
      <c r="AM126" s="225"/>
      <c r="AN126" s="225"/>
      <c r="AO126" s="225"/>
      <c r="AP126" s="225"/>
      <c r="AQ126" s="225"/>
      <c r="AR126" s="229"/>
      <c r="AS126" s="229"/>
      <c r="AT126" s="229"/>
      <c r="AU126" s="229"/>
      <c r="AV126" s="229"/>
      <c r="AW126" s="229"/>
      <c r="AX126" s="229"/>
      <c r="AY126" s="229"/>
      <c r="AZ126" s="229"/>
      <c r="BA126" s="229"/>
      <c r="BB126" s="229"/>
      <c r="BC126" s="229"/>
      <c r="BD126" s="229"/>
      <c r="BE126" s="229"/>
      <c r="BF126" s="229"/>
      <c r="BG126" s="229"/>
      <c r="BH126" s="229"/>
    </row>
    <row r="127" spans="2:60" ht="16.5" customHeight="1">
      <c r="B127" s="168" t="s">
        <v>102</v>
      </c>
      <c r="C127" s="169" t="str">
        <f>$C$17</f>
        <v>Technika</v>
      </c>
      <c r="D127" s="337">
        <f>$AX$12</f>
        <v>0</v>
      </c>
      <c r="E127" s="277">
        <f t="shared" si="40"/>
      </c>
      <c r="F127" s="182"/>
      <c r="G127" s="168" t="str">
        <f>$B$17</f>
        <v>14.</v>
      </c>
      <c r="H127" s="169" t="str">
        <f>$C$17</f>
        <v>Technika</v>
      </c>
      <c r="I127" s="337">
        <f>$AX$13</f>
        <v>0</v>
      </c>
      <c r="J127" s="277">
        <f t="shared" si="41"/>
      </c>
      <c r="L127" s="229"/>
      <c r="M127" s="225"/>
      <c r="N127" s="170"/>
      <c r="O127" s="225"/>
      <c r="P127" s="225"/>
      <c r="Q127" s="225"/>
      <c r="R127" s="225"/>
      <c r="S127" s="226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  <c r="AH127" s="225"/>
      <c r="AI127" s="225"/>
      <c r="AJ127" s="225"/>
      <c r="AK127" s="225"/>
      <c r="AL127" s="225"/>
      <c r="AM127" s="225"/>
      <c r="AN127" s="225"/>
      <c r="AO127" s="225"/>
      <c r="AP127" s="225"/>
      <c r="AQ127" s="225"/>
      <c r="AR127" s="229"/>
      <c r="AS127" s="229"/>
      <c r="AT127" s="229"/>
      <c r="AU127" s="229"/>
      <c r="AV127" s="229"/>
      <c r="AW127" s="229"/>
      <c r="AX127" s="229"/>
      <c r="AY127" s="229"/>
      <c r="AZ127" s="229"/>
      <c r="BA127" s="229"/>
      <c r="BB127" s="229"/>
      <c r="BC127" s="229"/>
      <c r="BD127" s="229"/>
      <c r="BE127" s="229"/>
      <c r="BF127" s="229"/>
      <c r="BG127" s="229"/>
      <c r="BH127" s="229"/>
    </row>
    <row r="128" spans="2:60" ht="16.5" customHeight="1">
      <c r="B128" s="168">
        <v>15</v>
      </c>
      <c r="C128" s="169" t="str">
        <f>$C$18</f>
        <v>Informatyka</v>
      </c>
      <c r="D128" s="337">
        <f>$AZ$12</f>
        <v>0</v>
      </c>
      <c r="E128" s="277">
        <f t="shared" si="40"/>
      </c>
      <c r="F128" s="182"/>
      <c r="G128" s="168">
        <f>$B$18</f>
        <v>15</v>
      </c>
      <c r="H128" s="169" t="str">
        <f>$C$18</f>
        <v>Informatyka</v>
      </c>
      <c r="I128" s="337">
        <f>$AZ$13</f>
        <v>0</v>
      </c>
      <c r="J128" s="277">
        <f t="shared" si="41"/>
      </c>
      <c r="L128" s="229"/>
      <c r="M128" s="225"/>
      <c r="N128" s="170"/>
      <c r="O128" s="225"/>
      <c r="P128" s="225"/>
      <c r="Q128" s="225"/>
      <c r="R128" s="225"/>
      <c r="S128" s="226"/>
      <c r="T128" s="225"/>
      <c r="U128" s="225"/>
      <c r="V128" s="225"/>
      <c r="W128" s="225"/>
      <c r="X128" s="225"/>
      <c r="Y128" s="225"/>
      <c r="Z128" s="225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25"/>
      <c r="AK128" s="225"/>
      <c r="AL128" s="225"/>
      <c r="AM128" s="225"/>
      <c r="AN128" s="225"/>
      <c r="AO128" s="225"/>
      <c r="AP128" s="225"/>
      <c r="AQ128" s="225"/>
      <c r="AR128" s="229"/>
      <c r="AS128" s="229"/>
      <c r="AT128" s="229"/>
      <c r="AU128" s="229"/>
      <c r="AV128" s="229"/>
      <c r="AW128" s="229"/>
      <c r="AX128" s="229"/>
      <c r="AY128" s="229"/>
      <c r="AZ128" s="229"/>
      <c r="BA128" s="229"/>
      <c r="BB128" s="229"/>
      <c r="BC128" s="229"/>
      <c r="BD128" s="229"/>
      <c r="BE128" s="229"/>
      <c r="BF128" s="229"/>
      <c r="BG128" s="229"/>
      <c r="BH128" s="229"/>
    </row>
    <row r="129" spans="1:60" ht="16.5" customHeight="1">
      <c r="A129" s="166"/>
      <c r="B129" s="168">
        <v>16</v>
      </c>
      <c r="C129" s="169" t="str">
        <f>$C$19</f>
        <v>WOS</v>
      </c>
      <c r="D129" s="337">
        <f>$BB$12</f>
        <v>0</v>
      </c>
      <c r="E129" s="277">
        <f t="shared" si="40"/>
      </c>
      <c r="F129" s="182"/>
      <c r="G129" s="168">
        <v>16</v>
      </c>
      <c r="H129" s="169" t="str">
        <f>$C$19</f>
        <v>WOS</v>
      </c>
      <c r="I129" s="337">
        <f>$BB$13</f>
        <v>0</v>
      </c>
      <c r="J129" s="277">
        <f t="shared" si="41"/>
      </c>
      <c r="K129" s="166"/>
      <c r="L129" s="229"/>
      <c r="M129" s="225"/>
      <c r="N129" s="170"/>
      <c r="O129" s="225"/>
      <c r="P129" s="225"/>
      <c r="Q129" s="225"/>
      <c r="R129" s="225"/>
      <c r="S129" s="226"/>
      <c r="T129" s="225"/>
      <c r="U129" s="225"/>
      <c r="V129" s="225"/>
      <c r="W129" s="225"/>
      <c r="X129" s="225"/>
      <c r="Y129" s="225"/>
      <c r="Z129" s="225"/>
      <c r="AA129" s="225"/>
      <c r="AB129" s="225"/>
      <c r="AC129" s="225"/>
      <c r="AD129" s="225"/>
      <c r="AE129" s="225"/>
      <c r="AF129" s="225"/>
      <c r="AG129" s="225"/>
      <c r="AH129" s="225"/>
      <c r="AI129" s="225"/>
      <c r="AJ129" s="225"/>
      <c r="AK129" s="225"/>
      <c r="AL129" s="225"/>
      <c r="AM129" s="225"/>
      <c r="AN129" s="225"/>
      <c r="AO129" s="225"/>
      <c r="AP129" s="225"/>
      <c r="AQ129" s="225"/>
      <c r="AR129" s="229"/>
      <c r="AS129" s="229"/>
      <c r="AT129" s="229"/>
      <c r="AU129" s="229"/>
      <c r="AV129" s="229"/>
      <c r="AW129" s="229"/>
      <c r="AX129" s="229"/>
      <c r="AY129" s="229"/>
      <c r="AZ129" s="229"/>
      <c r="BA129" s="229"/>
      <c r="BB129" s="229"/>
      <c r="BC129" s="229"/>
      <c r="BD129" s="229"/>
      <c r="BE129" s="229"/>
      <c r="BF129" s="229"/>
      <c r="BG129" s="229"/>
      <c r="BH129" s="229"/>
    </row>
    <row r="130" spans="2:60" ht="16.5" customHeight="1">
      <c r="B130" s="168">
        <f>B20</f>
        <v>17</v>
      </c>
      <c r="C130" s="169" t="str">
        <f>C20</f>
        <v>Wych. fizyczne</v>
      </c>
      <c r="D130" s="337">
        <f>$BD$12</f>
        <v>0</v>
      </c>
      <c r="E130" s="277">
        <f t="shared" si="40"/>
      </c>
      <c r="F130" s="340"/>
      <c r="G130" s="168">
        <f>B20</f>
        <v>17</v>
      </c>
      <c r="H130" s="169" t="str">
        <f>C20</f>
        <v>Wych. fizyczne</v>
      </c>
      <c r="I130" s="337">
        <f>$BD$13</f>
        <v>0</v>
      </c>
      <c r="J130" s="277">
        <f t="shared" si="41"/>
      </c>
      <c r="L130" s="229"/>
      <c r="M130" s="229"/>
      <c r="N130" s="181"/>
      <c r="O130" s="229"/>
      <c r="P130" s="229"/>
      <c r="Q130" s="229"/>
      <c r="R130" s="229"/>
      <c r="S130" s="230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  <c r="AE130" s="229"/>
      <c r="AF130" s="229"/>
      <c r="AG130" s="229"/>
      <c r="AH130" s="229"/>
      <c r="AI130" s="229"/>
      <c r="AJ130" s="229"/>
      <c r="AK130" s="229"/>
      <c r="AL130" s="229"/>
      <c r="AM130" s="229"/>
      <c r="AN130" s="229"/>
      <c r="AO130" s="229"/>
      <c r="AP130" s="229"/>
      <c r="AQ130" s="229"/>
      <c r="AR130" s="229"/>
      <c r="AS130" s="229"/>
      <c r="AT130" s="229"/>
      <c r="AU130" s="229"/>
      <c r="AV130" s="229"/>
      <c r="AW130" s="229"/>
      <c r="AX130" s="229"/>
      <c r="AY130" s="229"/>
      <c r="AZ130" s="229"/>
      <c r="BA130" s="229"/>
      <c r="BB130" s="229"/>
      <c r="BC130" s="229"/>
      <c r="BD130" s="229"/>
      <c r="BE130" s="229"/>
      <c r="BF130" s="229"/>
      <c r="BG130" s="229"/>
      <c r="BH130" s="229"/>
    </row>
    <row r="131" spans="2:60" ht="16.5" customHeight="1">
      <c r="B131" s="313">
        <v>18</v>
      </c>
      <c r="C131" s="315" t="str">
        <f>$C$21</f>
        <v>EDB</v>
      </c>
      <c r="D131" s="338">
        <f>$BE$12</f>
        <v>0</v>
      </c>
      <c r="E131" s="314">
        <f t="shared" si="40"/>
      </c>
      <c r="F131" s="182"/>
      <c r="G131" s="313">
        <v>18</v>
      </c>
      <c r="H131" s="315" t="str">
        <f>$C$21</f>
        <v>EDB</v>
      </c>
      <c r="I131" s="338">
        <f>$BE$13</f>
        <v>0</v>
      </c>
      <c r="J131" s="314">
        <f t="shared" si="41"/>
      </c>
      <c r="L131" s="229"/>
      <c r="M131" s="174"/>
      <c r="N131" s="188"/>
      <c r="O131" s="174"/>
      <c r="P131" s="174"/>
      <c r="Q131" s="174"/>
      <c r="R131" s="174"/>
      <c r="S131" s="173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229"/>
      <c r="AS131" s="229"/>
      <c r="AT131" s="229"/>
      <c r="AU131" s="229"/>
      <c r="AV131" s="229"/>
      <c r="AW131" s="229"/>
      <c r="AX131" s="229"/>
      <c r="AY131" s="229"/>
      <c r="AZ131" s="229"/>
      <c r="BA131" s="229"/>
      <c r="BB131" s="229"/>
      <c r="BC131" s="229"/>
      <c r="BD131" s="229"/>
      <c r="BE131" s="229"/>
      <c r="BF131" s="229"/>
      <c r="BG131" s="229"/>
      <c r="BH131" s="229"/>
    </row>
    <row r="132" spans="2:60" ht="16.5" customHeight="1">
      <c r="B132" s="178"/>
      <c r="C132" s="172" t="s">
        <v>106</v>
      </c>
      <c r="D132" s="179"/>
      <c r="E132" s="180"/>
      <c r="F132" s="182"/>
      <c r="G132" s="178"/>
      <c r="H132" s="172" t="s">
        <v>106</v>
      </c>
      <c r="I132" s="179"/>
      <c r="J132" s="180"/>
      <c r="L132" s="229"/>
      <c r="M132" s="182"/>
      <c r="N132" s="189"/>
      <c r="O132" s="182"/>
      <c r="P132" s="182"/>
      <c r="Q132" s="182"/>
      <c r="R132" s="182"/>
      <c r="S132" s="224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82"/>
      <c r="AR132" s="229"/>
      <c r="AS132" s="229"/>
      <c r="AT132" s="229"/>
      <c r="AU132" s="229"/>
      <c r="AV132" s="229"/>
      <c r="AW132" s="229"/>
      <c r="AX132" s="229"/>
      <c r="AY132" s="229"/>
      <c r="AZ132" s="229"/>
      <c r="BA132" s="229"/>
      <c r="BB132" s="229"/>
      <c r="BC132" s="229"/>
      <c r="BD132" s="229"/>
      <c r="BE132" s="229"/>
      <c r="BF132" s="229"/>
      <c r="BG132" s="229"/>
      <c r="BH132" s="229"/>
    </row>
    <row r="133" spans="2:60" ht="16.5" customHeight="1">
      <c r="B133" s="448" t="s">
        <v>87</v>
      </c>
      <c r="C133" s="449"/>
      <c r="D133" s="449"/>
      <c r="E133" s="450"/>
      <c r="F133" s="182"/>
      <c r="G133" s="448" t="s">
        <v>87</v>
      </c>
      <c r="H133" s="449"/>
      <c r="I133" s="449"/>
      <c r="J133" s="450"/>
      <c r="L133" s="229"/>
      <c r="M133" s="229"/>
      <c r="N133" s="181"/>
      <c r="O133" s="229"/>
      <c r="P133" s="229"/>
      <c r="Q133" s="229"/>
      <c r="R133" s="229"/>
      <c r="S133" s="230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29"/>
      <c r="AF133" s="229"/>
      <c r="AG133" s="229"/>
      <c r="AH133" s="229"/>
      <c r="AI133" s="229"/>
      <c r="AJ133" s="229"/>
      <c r="AK133" s="229"/>
      <c r="AL133" s="229"/>
      <c r="AM133" s="229"/>
      <c r="AN133" s="229"/>
      <c r="AO133" s="229"/>
      <c r="AP133" s="229"/>
      <c r="AQ133" s="229"/>
      <c r="AR133" s="229"/>
      <c r="AS133" s="229"/>
      <c r="AT133" s="229"/>
      <c r="AU133" s="229"/>
      <c r="AV133" s="229"/>
      <c r="AW133" s="229"/>
      <c r="AX133" s="229"/>
      <c r="AY133" s="229"/>
      <c r="AZ133" s="229"/>
      <c r="BA133" s="229"/>
      <c r="BB133" s="229"/>
      <c r="BC133" s="229"/>
      <c r="BD133" s="229"/>
      <c r="BE133" s="229"/>
      <c r="BF133" s="229"/>
      <c r="BG133" s="229"/>
      <c r="BH133" s="229"/>
    </row>
    <row r="134" spans="1:73" ht="16.5" customHeight="1">
      <c r="A134" s="166"/>
      <c r="B134" s="275">
        <v>13</v>
      </c>
      <c r="C134" s="198" t="s">
        <v>112</v>
      </c>
      <c r="E134" s="223">
        <f>$M$30</f>
        <v>0</v>
      </c>
      <c r="F134" s="182"/>
      <c r="G134" s="275">
        <v>14</v>
      </c>
      <c r="H134" s="198" t="s">
        <v>112</v>
      </c>
      <c r="J134" s="223">
        <f>$M$30</f>
        <v>0</v>
      </c>
      <c r="K134" s="182"/>
      <c r="L134" s="225"/>
      <c r="M134" s="225"/>
      <c r="N134" s="225"/>
      <c r="O134" s="225"/>
      <c r="P134" s="225"/>
      <c r="Q134" s="225"/>
      <c r="R134" s="225"/>
      <c r="S134" s="225"/>
      <c r="T134" s="225"/>
      <c r="U134" s="225"/>
      <c r="V134" s="225"/>
      <c r="W134" s="225"/>
      <c r="X134" s="225"/>
      <c r="Y134" s="225"/>
      <c r="Z134" s="225"/>
      <c r="AA134" s="225"/>
      <c r="AB134" s="225"/>
      <c r="AC134" s="225"/>
      <c r="AD134" s="225"/>
      <c r="AE134" s="225"/>
      <c r="AF134" s="225"/>
      <c r="AG134" s="225"/>
      <c r="AH134" s="225"/>
      <c r="AI134" s="225"/>
      <c r="AJ134" s="225"/>
      <c r="AK134" s="225"/>
      <c r="AL134" s="225"/>
      <c r="AM134" s="225"/>
      <c r="AN134" s="225"/>
      <c r="AO134" s="225"/>
      <c r="AP134" s="225"/>
      <c r="AQ134" s="225"/>
      <c r="AR134" s="225"/>
      <c r="AS134" s="225"/>
      <c r="AT134" s="225"/>
      <c r="AU134" s="225"/>
      <c r="AV134" s="225"/>
      <c r="AW134" s="225"/>
      <c r="AX134" s="225"/>
      <c r="AY134" s="225"/>
      <c r="AZ134" s="225"/>
      <c r="BA134" s="225"/>
      <c r="BB134" s="225"/>
      <c r="BC134" s="225"/>
      <c r="BD134" s="225"/>
      <c r="BE134" s="225"/>
      <c r="BF134" s="225"/>
      <c r="BG134" s="225"/>
      <c r="BH134" s="225"/>
      <c r="BI134" s="225"/>
      <c r="BJ134" s="183"/>
      <c r="BK134" s="183"/>
      <c r="BL134" s="183"/>
      <c r="BM134" s="183"/>
      <c r="BN134" s="183"/>
      <c r="BO134" s="183"/>
      <c r="BP134" s="183"/>
      <c r="BQ134" s="183"/>
      <c r="BR134" s="183"/>
      <c r="BS134" s="183"/>
      <c r="BT134" s="183"/>
      <c r="BU134" s="183"/>
    </row>
    <row r="135" spans="1:60" s="291" customFormat="1" ht="16.5" customHeight="1">
      <c r="A135" s="278"/>
      <c r="B135" s="445">
        <f>BF14</f>
        <v>0</v>
      </c>
      <c r="C135" s="446"/>
      <c r="D135" s="446"/>
      <c r="E135" s="447"/>
      <c r="F135" s="279"/>
      <c r="G135" s="445">
        <f>BF15</f>
        <v>0</v>
      </c>
      <c r="H135" s="446"/>
      <c r="I135" s="446"/>
      <c r="J135" s="447"/>
      <c r="K135" s="279"/>
      <c r="L135" s="299"/>
      <c r="M135" s="300"/>
      <c r="N135" s="301"/>
      <c r="O135" s="300"/>
      <c r="P135" s="302"/>
      <c r="Q135" s="299"/>
      <c r="R135" s="303"/>
      <c r="S135" s="289"/>
      <c r="T135" s="299"/>
      <c r="U135" s="304"/>
      <c r="V135" s="289"/>
      <c r="W135" s="299"/>
      <c r="X135" s="304"/>
      <c r="Y135" s="302"/>
      <c r="Z135" s="299"/>
      <c r="AA135" s="304"/>
      <c r="AB135" s="302"/>
      <c r="AC135" s="299"/>
      <c r="AD135" s="300"/>
      <c r="AE135" s="302"/>
      <c r="AF135" s="299"/>
      <c r="AG135" s="300"/>
      <c r="AH135" s="302"/>
      <c r="AI135" s="299"/>
      <c r="AJ135" s="303"/>
      <c r="AK135" s="289"/>
      <c r="AL135" s="299"/>
      <c r="AM135" s="303"/>
      <c r="AN135" s="289"/>
      <c r="AO135" s="299"/>
      <c r="AP135" s="303"/>
      <c r="AQ135" s="289"/>
      <c r="AR135" s="299"/>
      <c r="AS135" s="300"/>
      <c r="AT135" s="305"/>
      <c r="AU135" s="300"/>
      <c r="AV135" s="300"/>
      <c r="AW135" s="300"/>
      <c r="AX135" s="300"/>
      <c r="AY135" s="300"/>
      <c r="AZ135" s="300"/>
      <c r="BA135" s="300"/>
      <c r="BB135" s="300"/>
      <c r="BC135" s="299"/>
      <c r="BD135" s="306"/>
      <c r="BE135" s="306"/>
      <c r="BF135" s="306"/>
      <c r="BG135" s="306"/>
      <c r="BH135" s="306"/>
    </row>
    <row r="136" spans="1:76" ht="16.5" customHeight="1">
      <c r="A136" s="166"/>
      <c r="B136" s="185" t="str">
        <f aca="true" t="shared" si="42" ref="B136:C146">B4</f>
        <v>1.</v>
      </c>
      <c r="C136" s="186" t="str">
        <f t="shared" si="42"/>
        <v>Zachowanie</v>
      </c>
      <c r="D136" s="336">
        <f>M14</f>
        <v>0</v>
      </c>
      <c r="E136" s="276" t="str">
        <f>IF(T(D136)="wz","wzorowe",IF(T(D136)="bdb","bardzo dobre",IF(T(D136)="db","dobre",IF(T(D136)="popr","poprawne",IF(T(D136)="ndp","nieodpowiednie",IF(T(D136)="ng","naganne",IF(VALUE(D136)=6,"błąd","błąd")))))))</f>
        <v>błąd</v>
      </c>
      <c r="F136" s="182"/>
      <c r="G136" s="185" t="str">
        <f aca="true" t="shared" si="43" ref="G136:H146">B4</f>
        <v>1.</v>
      </c>
      <c r="H136" s="186" t="str">
        <f t="shared" si="43"/>
        <v>Zachowanie</v>
      </c>
      <c r="I136" s="336">
        <f>M15</f>
        <v>0</v>
      </c>
      <c r="J136" s="276" t="str">
        <f>IF(T(I136)="wz","wzorowe",IF(T(I136)="bdb","bardzo dobre",IF(T(I136)="db","dobre",IF(T(I136)="popr","poprawne",IF(T(I136)="ndp","nieodpowiednie",IF(T(I136)="ng","naganne",IF(VALUE(I136)=6,"błąd","błąd")))))))</f>
        <v>błąd</v>
      </c>
      <c r="K136" s="166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  <c r="AJ136" s="229"/>
      <c r="AK136" s="229"/>
      <c r="AL136" s="229"/>
      <c r="AM136" s="229"/>
      <c r="AN136" s="229"/>
      <c r="AO136" s="229"/>
      <c r="AP136" s="229"/>
      <c r="AQ136" s="229"/>
      <c r="AR136" s="229"/>
      <c r="AS136" s="229"/>
      <c r="AT136" s="229"/>
      <c r="AU136" s="229"/>
      <c r="AV136" s="229"/>
      <c r="AW136" s="229"/>
      <c r="AX136" s="229"/>
      <c r="AY136" s="229"/>
      <c r="AZ136" s="229"/>
      <c r="BA136" s="229"/>
      <c r="BB136" s="229"/>
      <c r="BC136" s="229"/>
      <c r="BD136" s="229"/>
      <c r="BE136" s="229"/>
      <c r="BF136" s="229"/>
      <c r="BG136" s="229"/>
      <c r="BH136" s="229"/>
      <c r="BJ136" s="190"/>
      <c r="BK136" s="190"/>
      <c r="BL136" s="190"/>
      <c r="BM136" s="190"/>
      <c r="BN136" s="190"/>
      <c r="BO136" s="190"/>
      <c r="BP136" s="190"/>
      <c r="BQ136" s="190"/>
      <c r="BR136" s="190"/>
      <c r="BS136" s="190"/>
      <c r="BT136" s="190"/>
      <c r="BU136" s="190"/>
      <c r="BV136" s="190"/>
      <c r="BW136" s="190"/>
      <c r="BX136" s="190"/>
    </row>
    <row r="137" spans="2:60" ht="16.5" customHeight="1">
      <c r="B137" s="168" t="str">
        <f t="shared" si="42"/>
        <v>2.</v>
      </c>
      <c r="C137" s="169" t="str">
        <f t="shared" si="42"/>
        <v>Religia/Etyka</v>
      </c>
      <c r="D137" s="337">
        <f>O14</f>
        <v>0</v>
      </c>
      <c r="E137" s="277">
        <f>IF(T(D137)="zw","zwolniony",IF(VALUE(D137)=1,"niedostateczny",IF(VALUE(D137)=2,"dopuszczający",IF(VALUE(D137)=3,"dostateczny",IF(VALUE(D137)=4,"dobry",IF(VALUE(D137)=5,"bardzo dobry",IF(VALUE(D137)=6,"celujący","")))))))</f>
      </c>
      <c r="F137" s="182"/>
      <c r="G137" s="168" t="str">
        <f t="shared" si="43"/>
        <v>2.</v>
      </c>
      <c r="H137" s="169" t="str">
        <f t="shared" si="43"/>
        <v>Religia/Etyka</v>
      </c>
      <c r="I137" s="337">
        <f>O15</f>
        <v>0</v>
      </c>
      <c r="J137" s="277">
        <f>IF(T(I137)="zw","zwolniony",IF(VALUE(I137)=1,"niedostateczny",IF(VALUE(I137)=2,"dopuszczający",IF(VALUE(I137)=3,"dostateczny",IF(VALUE(I137)=4,"dobry",IF(VALUE(I137)=5,"bardzo dobry",IF(VALUE(I137)=6,"celujący","")))))))</f>
      </c>
      <c r="L137" s="229"/>
      <c r="M137" s="225"/>
      <c r="N137" s="170"/>
      <c r="O137" s="225"/>
      <c r="P137" s="225"/>
      <c r="Q137" s="225"/>
      <c r="R137" s="225"/>
      <c r="S137" s="226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  <c r="AH137" s="225"/>
      <c r="AI137" s="225"/>
      <c r="AJ137" s="225"/>
      <c r="AK137" s="225"/>
      <c r="AL137" s="225"/>
      <c r="AM137" s="225"/>
      <c r="AN137" s="225"/>
      <c r="AO137" s="225"/>
      <c r="AP137" s="225"/>
      <c r="AQ137" s="225"/>
      <c r="AR137" s="229"/>
      <c r="AS137" s="229"/>
      <c r="AT137" s="229"/>
      <c r="AU137" s="229"/>
      <c r="AV137" s="229"/>
      <c r="AW137" s="229"/>
      <c r="AX137" s="229"/>
      <c r="AY137" s="229"/>
      <c r="AZ137" s="229"/>
      <c r="BA137" s="229"/>
      <c r="BB137" s="229"/>
      <c r="BC137" s="229"/>
      <c r="BD137" s="229"/>
      <c r="BE137" s="229"/>
      <c r="BF137" s="229"/>
      <c r="BG137" s="229"/>
      <c r="BH137" s="229"/>
    </row>
    <row r="138" spans="2:60" ht="16.5" customHeight="1">
      <c r="B138" s="168" t="str">
        <f t="shared" si="42"/>
        <v>3.</v>
      </c>
      <c r="C138" s="169" t="str">
        <f t="shared" si="42"/>
        <v>Język polski</v>
      </c>
      <c r="D138" s="337">
        <f>R14</f>
        <v>0</v>
      </c>
      <c r="E138" s="277">
        <f aca="true" t="shared" si="44" ref="E138:E153">IF(T(D138)="zw","zwolniony",IF(VALUE(D138)=1,"niedostateczny",IF(VALUE(D138)=2,"dopuszczający",IF(VALUE(D138)=3,"dostateczny",IF(VALUE(D138)=4,"dobry",IF(VALUE(D138)=5,"bardzo dobry",IF(VALUE(D138)=6,"celujący","")))))))</f>
      </c>
      <c r="F138" s="182"/>
      <c r="G138" s="168" t="str">
        <f t="shared" si="43"/>
        <v>3.</v>
      </c>
      <c r="H138" s="169" t="str">
        <f t="shared" si="43"/>
        <v>Język polski</v>
      </c>
      <c r="I138" s="337">
        <f>R15</f>
        <v>0</v>
      </c>
      <c r="J138" s="277">
        <f aca="true" t="shared" si="45" ref="J138:J153">IF(T(I138)="zw","zwolniony",IF(VALUE(I138)=1,"niedostateczny",IF(VALUE(I138)=2,"dopuszczający",IF(VALUE(I138)=3,"dostateczny",IF(VALUE(I138)=4,"dobry",IF(VALUE(I138)=5,"bardzo dobry",IF(VALUE(I138)=6,"celujący","")))))))</f>
      </c>
      <c r="L138" s="229"/>
      <c r="M138" s="225"/>
      <c r="N138" s="170"/>
      <c r="O138" s="225"/>
      <c r="P138" s="225"/>
      <c r="Q138" s="225"/>
      <c r="R138" s="225"/>
      <c r="S138" s="226"/>
      <c r="T138" s="225"/>
      <c r="U138" s="225"/>
      <c r="V138" s="225"/>
      <c r="W138" s="225"/>
      <c r="X138" s="225"/>
      <c r="Y138" s="225"/>
      <c r="Z138" s="225"/>
      <c r="AA138" s="225"/>
      <c r="AB138" s="225"/>
      <c r="AC138" s="225"/>
      <c r="AD138" s="225"/>
      <c r="AE138" s="225"/>
      <c r="AF138" s="225"/>
      <c r="AG138" s="225"/>
      <c r="AH138" s="225"/>
      <c r="AI138" s="225"/>
      <c r="AJ138" s="225"/>
      <c r="AK138" s="225"/>
      <c r="AL138" s="225"/>
      <c r="AM138" s="225"/>
      <c r="AN138" s="225"/>
      <c r="AO138" s="225"/>
      <c r="AP138" s="225"/>
      <c r="AQ138" s="225"/>
      <c r="AR138" s="229"/>
      <c r="AS138" s="229"/>
      <c r="AT138" s="229"/>
      <c r="AU138" s="229"/>
      <c r="AV138" s="229"/>
      <c r="AW138" s="229"/>
      <c r="AX138" s="229"/>
      <c r="AY138" s="229"/>
      <c r="AZ138" s="229"/>
      <c r="BA138" s="229"/>
      <c r="BB138" s="229"/>
      <c r="BC138" s="229"/>
      <c r="BD138" s="229"/>
      <c r="BE138" s="229"/>
      <c r="BF138" s="229"/>
      <c r="BG138" s="229"/>
      <c r="BH138" s="229"/>
    </row>
    <row r="139" spans="2:60" ht="16.5" customHeight="1">
      <c r="B139" s="168" t="str">
        <f t="shared" si="42"/>
        <v>4.</v>
      </c>
      <c r="C139" s="169" t="str">
        <f t="shared" si="42"/>
        <v>Język niemiecki</v>
      </c>
      <c r="D139" s="337">
        <f>U14</f>
        <v>0</v>
      </c>
      <c r="E139" s="277">
        <f t="shared" si="44"/>
      </c>
      <c r="F139" s="182"/>
      <c r="G139" s="168" t="str">
        <f t="shared" si="43"/>
        <v>4.</v>
      </c>
      <c r="H139" s="169" t="str">
        <f t="shared" si="43"/>
        <v>Język niemiecki</v>
      </c>
      <c r="I139" s="337">
        <f>U15</f>
        <v>0</v>
      </c>
      <c r="J139" s="277">
        <f t="shared" si="45"/>
      </c>
      <c r="L139" s="229"/>
      <c r="M139" s="225"/>
      <c r="N139" s="170"/>
      <c r="O139" s="225"/>
      <c r="P139" s="225"/>
      <c r="Q139" s="225"/>
      <c r="R139" s="225"/>
      <c r="S139" s="226"/>
      <c r="T139" s="225"/>
      <c r="U139" s="225"/>
      <c r="V139" s="225"/>
      <c r="W139" s="225"/>
      <c r="X139" s="225"/>
      <c r="Y139" s="225"/>
      <c r="Z139" s="225"/>
      <c r="AA139" s="225"/>
      <c r="AB139" s="225"/>
      <c r="AC139" s="225"/>
      <c r="AD139" s="225"/>
      <c r="AE139" s="225"/>
      <c r="AF139" s="225"/>
      <c r="AG139" s="225"/>
      <c r="AH139" s="225"/>
      <c r="AI139" s="225"/>
      <c r="AJ139" s="225"/>
      <c r="AK139" s="225"/>
      <c r="AL139" s="225"/>
      <c r="AM139" s="225"/>
      <c r="AN139" s="225"/>
      <c r="AO139" s="225"/>
      <c r="AP139" s="225"/>
      <c r="AQ139" s="225"/>
      <c r="AR139" s="229"/>
      <c r="AS139" s="229"/>
      <c r="AT139" s="229"/>
      <c r="AU139" s="229"/>
      <c r="AV139" s="229"/>
      <c r="AW139" s="229"/>
      <c r="AX139" s="229"/>
      <c r="AY139" s="229"/>
      <c r="AZ139" s="229"/>
      <c r="BA139" s="229"/>
      <c r="BB139" s="229"/>
      <c r="BC139" s="229"/>
      <c r="BD139" s="229"/>
      <c r="BE139" s="229"/>
      <c r="BF139" s="229"/>
      <c r="BG139" s="229"/>
      <c r="BH139" s="229"/>
    </row>
    <row r="140" spans="2:60" ht="16.5" customHeight="1">
      <c r="B140" s="168" t="str">
        <f t="shared" si="42"/>
        <v>5.</v>
      </c>
      <c r="C140" s="169" t="str">
        <f t="shared" si="42"/>
        <v>Język angielski</v>
      </c>
      <c r="D140" s="337">
        <f>X14</f>
        <v>0</v>
      </c>
      <c r="E140" s="277">
        <f t="shared" si="44"/>
      </c>
      <c r="F140" s="182"/>
      <c r="G140" s="168" t="str">
        <f t="shared" si="43"/>
        <v>5.</v>
      </c>
      <c r="H140" s="169" t="str">
        <f t="shared" si="43"/>
        <v>Język angielski</v>
      </c>
      <c r="I140" s="337">
        <f>X15</f>
        <v>0</v>
      </c>
      <c r="J140" s="277">
        <f t="shared" si="45"/>
      </c>
      <c r="L140" s="229"/>
      <c r="M140" s="225"/>
      <c r="N140" s="170"/>
      <c r="O140" s="225"/>
      <c r="P140" s="225"/>
      <c r="Q140" s="225"/>
      <c r="R140" s="225"/>
      <c r="S140" s="226"/>
      <c r="T140" s="225"/>
      <c r="U140" s="225"/>
      <c r="V140" s="225"/>
      <c r="W140" s="225"/>
      <c r="X140" s="225"/>
      <c r="Y140" s="225"/>
      <c r="Z140" s="225"/>
      <c r="AA140" s="225"/>
      <c r="AB140" s="225"/>
      <c r="AC140" s="225"/>
      <c r="AD140" s="225"/>
      <c r="AE140" s="225"/>
      <c r="AF140" s="225"/>
      <c r="AG140" s="225"/>
      <c r="AH140" s="225"/>
      <c r="AI140" s="225"/>
      <c r="AJ140" s="225"/>
      <c r="AK140" s="225"/>
      <c r="AL140" s="225"/>
      <c r="AM140" s="225"/>
      <c r="AN140" s="225"/>
      <c r="AO140" s="225"/>
      <c r="AP140" s="225"/>
      <c r="AQ140" s="225"/>
      <c r="AR140" s="229"/>
      <c r="AS140" s="229"/>
      <c r="AT140" s="229"/>
      <c r="AU140" s="229"/>
      <c r="AV140" s="229"/>
      <c r="AW140" s="229"/>
      <c r="AX140" s="229"/>
      <c r="AY140" s="229"/>
      <c r="AZ140" s="229"/>
      <c r="BA140" s="229"/>
      <c r="BB140" s="229"/>
      <c r="BC140" s="229"/>
      <c r="BD140" s="229"/>
      <c r="BE140" s="229"/>
      <c r="BF140" s="229"/>
      <c r="BG140" s="229"/>
      <c r="BH140" s="229"/>
    </row>
    <row r="141" spans="2:60" ht="16.5" customHeight="1">
      <c r="B141" s="168" t="str">
        <f t="shared" si="42"/>
        <v>6.</v>
      </c>
      <c r="C141" s="169" t="str">
        <f t="shared" si="42"/>
        <v>Historia</v>
      </c>
      <c r="D141" s="337">
        <f>AA14</f>
        <v>0</v>
      </c>
      <c r="E141" s="277">
        <f t="shared" si="44"/>
      </c>
      <c r="F141" s="182"/>
      <c r="G141" s="168" t="str">
        <f t="shared" si="43"/>
        <v>6.</v>
      </c>
      <c r="H141" s="169" t="str">
        <f t="shared" si="43"/>
        <v>Historia</v>
      </c>
      <c r="I141" s="337">
        <f>AA15</f>
        <v>0</v>
      </c>
      <c r="J141" s="277">
        <f t="shared" si="45"/>
      </c>
      <c r="L141" s="229"/>
      <c r="M141" s="225"/>
      <c r="N141" s="170"/>
      <c r="O141" s="225"/>
      <c r="P141" s="225"/>
      <c r="Q141" s="225"/>
      <c r="R141" s="225"/>
      <c r="S141" s="226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25"/>
      <c r="AF141" s="225"/>
      <c r="AG141" s="225"/>
      <c r="AH141" s="225"/>
      <c r="AI141" s="225"/>
      <c r="AJ141" s="225"/>
      <c r="AK141" s="225"/>
      <c r="AL141" s="225"/>
      <c r="AM141" s="225"/>
      <c r="AN141" s="225"/>
      <c r="AO141" s="225"/>
      <c r="AP141" s="225"/>
      <c r="AQ141" s="225"/>
      <c r="AR141" s="229"/>
      <c r="AS141" s="229"/>
      <c r="AT141" s="229"/>
      <c r="AU141" s="229"/>
      <c r="AV141" s="229"/>
      <c r="AW141" s="229"/>
      <c r="AX141" s="229"/>
      <c r="AY141" s="229"/>
      <c r="AZ141" s="229"/>
      <c r="BA141" s="229"/>
      <c r="BB141" s="229"/>
      <c r="BC141" s="229"/>
      <c r="BD141" s="229"/>
      <c r="BE141" s="229"/>
      <c r="BF141" s="229"/>
      <c r="BG141" s="229"/>
      <c r="BH141" s="229"/>
    </row>
    <row r="142" spans="2:60" ht="16.5" customHeight="1">
      <c r="B142" s="168" t="str">
        <f t="shared" si="42"/>
        <v>7.</v>
      </c>
      <c r="C142" s="169" t="str">
        <f t="shared" si="42"/>
        <v>Matematyka</v>
      </c>
      <c r="D142" s="337">
        <f>AD14</f>
        <v>0</v>
      </c>
      <c r="E142" s="277">
        <f t="shared" si="44"/>
      </c>
      <c r="F142" s="182"/>
      <c r="G142" s="168" t="str">
        <f t="shared" si="43"/>
        <v>7.</v>
      </c>
      <c r="H142" s="169" t="str">
        <f t="shared" si="43"/>
        <v>Matematyka</v>
      </c>
      <c r="I142" s="337">
        <f>AD15</f>
        <v>0</v>
      </c>
      <c r="J142" s="277">
        <f t="shared" si="45"/>
      </c>
      <c r="L142" s="229"/>
      <c r="M142" s="225"/>
      <c r="N142" s="170"/>
      <c r="O142" s="225"/>
      <c r="P142" s="225"/>
      <c r="Q142" s="225"/>
      <c r="R142" s="225"/>
      <c r="S142" s="226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  <c r="AH142" s="225"/>
      <c r="AI142" s="225"/>
      <c r="AJ142" s="225"/>
      <c r="AK142" s="225"/>
      <c r="AL142" s="225"/>
      <c r="AM142" s="225"/>
      <c r="AN142" s="225"/>
      <c r="AO142" s="225"/>
      <c r="AP142" s="225"/>
      <c r="AQ142" s="225"/>
      <c r="AR142" s="229"/>
      <c r="AS142" s="229"/>
      <c r="AT142" s="229"/>
      <c r="AU142" s="229"/>
      <c r="AV142" s="229"/>
      <c r="AW142" s="229"/>
      <c r="AX142" s="229"/>
      <c r="AY142" s="229"/>
      <c r="AZ142" s="229"/>
      <c r="BA142" s="229"/>
      <c r="BB142" s="229"/>
      <c r="BC142" s="229"/>
      <c r="BD142" s="229"/>
      <c r="BE142" s="229"/>
      <c r="BF142" s="229"/>
      <c r="BG142" s="229"/>
      <c r="BH142" s="229"/>
    </row>
    <row r="143" spans="2:60" ht="16.5" customHeight="1">
      <c r="B143" s="168" t="str">
        <f t="shared" si="42"/>
        <v>8.</v>
      </c>
      <c r="C143" s="169" t="str">
        <f t="shared" si="42"/>
        <v>Chemia</v>
      </c>
      <c r="D143" s="337">
        <f>$AG$14</f>
        <v>0</v>
      </c>
      <c r="E143" s="277">
        <f t="shared" si="44"/>
      </c>
      <c r="F143" s="182"/>
      <c r="G143" s="168" t="str">
        <f t="shared" si="43"/>
        <v>8.</v>
      </c>
      <c r="H143" s="169" t="str">
        <f t="shared" si="43"/>
        <v>Chemia</v>
      </c>
      <c r="I143" s="337">
        <f>$AG$15</f>
        <v>0</v>
      </c>
      <c r="J143" s="277">
        <f t="shared" si="45"/>
      </c>
      <c r="L143" s="229"/>
      <c r="M143" s="225"/>
      <c r="N143" s="170"/>
      <c r="O143" s="225"/>
      <c r="P143" s="225"/>
      <c r="Q143" s="225"/>
      <c r="R143" s="225"/>
      <c r="S143" s="226"/>
      <c r="T143" s="225"/>
      <c r="U143" s="225"/>
      <c r="V143" s="225"/>
      <c r="W143" s="225"/>
      <c r="X143" s="225"/>
      <c r="Y143" s="225"/>
      <c r="Z143" s="225"/>
      <c r="AA143" s="225"/>
      <c r="AB143" s="225"/>
      <c r="AC143" s="225"/>
      <c r="AD143" s="225"/>
      <c r="AE143" s="225"/>
      <c r="AF143" s="225"/>
      <c r="AG143" s="225"/>
      <c r="AH143" s="225"/>
      <c r="AI143" s="225"/>
      <c r="AJ143" s="225"/>
      <c r="AK143" s="225"/>
      <c r="AL143" s="225"/>
      <c r="AM143" s="225"/>
      <c r="AN143" s="225"/>
      <c r="AO143" s="225"/>
      <c r="AP143" s="225"/>
      <c r="AQ143" s="225"/>
      <c r="AR143" s="229"/>
      <c r="AS143" s="229"/>
      <c r="AT143" s="229"/>
      <c r="AU143" s="229"/>
      <c r="AV143" s="229"/>
      <c r="AW143" s="229"/>
      <c r="AX143" s="229"/>
      <c r="AY143" s="229"/>
      <c r="AZ143" s="229"/>
      <c r="BA143" s="229"/>
      <c r="BB143" s="229"/>
      <c r="BC143" s="229"/>
      <c r="BD143" s="229"/>
      <c r="BE143" s="229"/>
      <c r="BF143" s="229"/>
      <c r="BG143" s="229"/>
      <c r="BH143" s="229"/>
    </row>
    <row r="144" spans="2:60" ht="16.5" customHeight="1">
      <c r="B144" s="168" t="str">
        <f t="shared" si="42"/>
        <v>9.</v>
      </c>
      <c r="C144" s="169" t="str">
        <f t="shared" si="42"/>
        <v>Geografia</v>
      </c>
      <c r="D144" s="337">
        <f>$AJ$14</f>
        <v>0</v>
      </c>
      <c r="E144" s="277">
        <f t="shared" si="44"/>
      </c>
      <c r="F144" s="182"/>
      <c r="G144" s="168" t="str">
        <f t="shared" si="43"/>
        <v>9.</v>
      </c>
      <c r="H144" s="169" t="str">
        <f t="shared" si="43"/>
        <v>Geografia</v>
      </c>
      <c r="I144" s="337">
        <f>$AJ$15</f>
        <v>0</v>
      </c>
      <c r="J144" s="277">
        <f t="shared" si="45"/>
      </c>
      <c r="L144" s="229"/>
      <c r="M144" s="225"/>
      <c r="N144" s="170"/>
      <c r="O144" s="225"/>
      <c r="P144" s="225"/>
      <c r="Q144" s="225"/>
      <c r="R144" s="225"/>
      <c r="S144" s="226"/>
      <c r="T144" s="225"/>
      <c r="U144" s="225"/>
      <c r="V144" s="225"/>
      <c r="W144" s="225"/>
      <c r="X144" s="225"/>
      <c r="Y144" s="225"/>
      <c r="Z144" s="225"/>
      <c r="AA144" s="225"/>
      <c r="AB144" s="225"/>
      <c r="AC144" s="225"/>
      <c r="AD144" s="225"/>
      <c r="AE144" s="225"/>
      <c r="AF144" s="225"/>
      <c r="AG144" s="225"/>
      <c r="AH144" s="225"/>
      <c r="AI144" s="225"/>
      <c r="AJ144" s="225"/>
      <c r="AK144" s="225"/>
      <c r="AL144" s="225"/>
      <c r="AM144" s="225"/>
      <c r="AN144" s="225"/>
      <c r="AO144" s="225"/>
      <c r="AP144" s="225"/>
      <c r="AQ144" s="225"/>
      <c r="AR144" s="229"/>
      <c r="AS144" s="229"/>
      <c r="AT144" s="229"/>
      <c r="AU144" s="229"/>
      <c r="AV144" s="229"/>
      <c r="AW144" s="229"/>
      <c r="AX144" s="229"/>
      <c r="AY144" s="229"/>
      <c r="AZ144" s="229"/>
      <c r="BA144" s="229"/>
      <c r="BB144" s="229"/>
      <c r="BC144" s="229"/>
      <c r="BD144" s="229"/>
      <c r="BE144" s="229"/>
      <c r="BF144" s="229"/>
      <c r="BG144" s="229"/>
      <c r="BH144" s="229"/>
    </row>
    <row r="145" spans="2:60" ht="16.5" customHeight="1">
      <c r="B145" s="168" t="str">
        <f t="shared" si="42"/>
        <v>10.</v>
      </c>
      <c r="C145" s="169" t="str">
        <f t="shared" si="42"/>
        <v>Biologia/Przyroda</v>
      </c>
      <c r="D145" s="337">
        <f>$AM$14</f>
        <v>0</v>
      </c>
      <c r="E145" s="277">
        <f t="shared" si="44"/>
      </c>
      <c r="F145" s="182"/>
      <c r="G145" s="168" t="str">
        <f t="shared" si="43"/>
        <v>10.</v>
      </c>
      <c r="H145" s="169" t="str">
        <f t="shared" si="43"/>
        <v>Biologia/Przyroda</v>
      </c>
      <c r="I145" s="337">
        <f>$AM$15</f>
        <v>0</v>
      </c>
      <c r="J145" s="277">
        <f t="shared" si="45"/>
      </c>
      <c r="L145" s="229"/>
      <c r="M145" s="225"/>
      <c r="N145" s="170"/>
      <c r="O145" s="225"/>
      <c r="P145" s="225"/>
      <c r="Q145" s="225"/>
      <c r="R145" s="225"/>
      <c r="S145" s="226"/>
      <c r="T145" s="225"/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  <c r="AF145" s="225"/>
      <c r="AG145" s="225"/>
      <c r="AH145" s="225"/>
      <c r="AI145" s="225"/>
      <c r="AJ145" s="225"/>
      <c r="AK145" s="225"/>
      <c r="AL145" s="225"/>
      <c r="AM145" s="225"/>
      <c r="AN145" s="225"/>
      <c r="AO145" s="225"/>
      <c r="AP145" s="225"/>
      <c r="AQ145" s="225"/>
      <c r="AR145" s="229"/>
      <c r="AS145" s="229"/>
      <c r="AT145" s="229"/>
      <c r="AU145" s="229"/>
      <c r="AV145" s="229"/>
      <c r="AW145" s="229"/>
      <c r="AX145" s="229"/>
      <c r="AY145" s="229"/>
      <c r="AZ145" s="229"/>
      <c r="BA145" s="229"/>
      <c r="BB145" s="229"/>
      <c r="BC145" s="229"/>
      <c r="BD145" s="229"/>
      <c r="BE145" s="229"/>
      <c r="BF145" s="229"/>
      <c r="BG145" s="229"/>
      <c r="BH145" s="229"/>
    </row>
    <row r="146" spans="2:60" ht="16.5" customHeight="1">
      <c r="B146" s="168" t="str">
        <f t="shared" si="42"/>
        <v>11.</v>
      </c>
      <c r="C146" s="169" t="str">
        <f t="shared" si="42"/>
        <v>Fizyka</v>
      </c>
      <c r="D146" s="337">
        <f>$AP$14</f>
        <v>0</v>
      </c>
      <c r="E146" s="277">
        <f t="shared" si="44"/>
      </c>
      <c r="F146" s="182"/>
      <c r="G146" s="168" t="str">
        <f t="shared" si="43"/>
        <v>11.</v>
      </c>
      <c r="H146" s="169" t="str">
        <f t="shared" si="43"/>
        <v>Fizyka</v>
      </c>
      <c r="I146" s="337">
        <f>$AP$15</f>
        <v>0</v>
      </c>
      <c r="J146" s="277">
        <f t="shared" si="45"/>
      </c>
      <c r="L146" s="229"/>
      <c r="M146" s="225"/>
      <c r="N146" s="170"/>
      <c r="O146" s="225"/>
      <c r="P146" s="225"/>
      <c r="Q146" s="225"/>
      <c r="R146" s="225"/>
      <c r="S146" s="226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25"/>
      <c r="AF146" s="225"/>
      <c r="AG146" s="225"/>
      <c r="AH146" s="225"/>
      <c r="AI146" s="225"/>
      <c r="AJ146" s="225"/>
      <c r="AK146" s="225"/>
      <c r="AL146" s="225"/>
      <c r="AM146" s="225"/>
      <c r="AN146" s="225"/>
      <c r="AO146" s="225"/>
      <c r="AP146" s="225"/>
      <c r="AQ146" s="225"/>
      <c r="AR146" s="229"/>
      <c r="AS146" s="229"/>
      <c r="AT146" s="229"/>
      <c r="AU146" s="229"/>
      <c r="AV146" s="229"/>
      <c r="AW146" s="229"/>
      <c r="AX146" s="229"/>
      <c r="AY146" s="229"/>
      <c r="AZ146" s="229"/>
      <c r="BA146" s="229"/>
      <c r="BB146" s="229"/>
      <c r="BC146" s="229"/>
      <c r="BD146" s="229"/>
      <c r="BE146" s="229"/>
      <c r="BF146" s="229"/>
      <c r="BG146" s="229"/>
      <c r="BH146" s="229"/>
    </row>
    <row r="147" spans="2:60" ht="16.5" customHeight="1">
      <c r="B147" s="168" t="str">
        <f>$B$15</f>
        <v>12.</v>
      </c>
      <c r="C147" s="169" t="str">
        <f>$C$15</f>
        <v>Plastyka</v>
      </c>
      <c r="D147" s="337">
        <f>$AS$14</f>
        <v>0</v>
      </c>
      <c r="E147" s="277">
        <f t="shared" si="44"/>
      </c>
      <c r="F147" s="182"/>
      <c r="G147" s="168" t="str">
        <f>$B$15</f>
        <v>12.</v>
      </c>
      <c r="H147" s="169" t="str">
        <f>$C$15</f>
        <v>Plastyka</v>
      </c>
      <c r="I147" s="337">
        <f>$AS$15</f>
        <v>0</v>
      </c>
      <c r="J147" s="277">
        <f t="shared" si="45"/>
      </c>
      <c r="L147" s="229"/>
      <c r="M147" s="225"/>
      <c r="N147" s="170"/>
      <c r="O147" s="225"/>
      <c r="P147" s="225"/>
      <c r="Q147" s="225"/>
      <c r="R147" s="225"/>
      <c r="S147" s="226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  <c r="AH147" s="225"/>
      <c r="AI147" s="225"/>
      <c r="AJ147" s="225"/>
      <c r="AK147" s="225"/>
      <c r="AL147" s="225"/>
      <c r="AM147" s="225"/>
      <c r="AN147" s="225"/>
      <c r="AO147" s="225"/>
      <c r="AP147" s="225"/>
      <c r="AQ147" s="225"/>
      <c r="AR147" s="229"/>
      <c r="AS147" s="229"/>
      <c r="AT147" s="229"/>
      <c r="AU147" s="229"/>
      <c r="AV147" s="229"/>
      <c r="AW147" s="229"/>
      <c r="AX147" s="229"/>
      <c r="AY147" s="229"/>
      <c r="AZ147" s="229"/>
      <c r="BA147" s="229"/>
      <c r="BB147" s="229"/>
      <c r="BC147" s="229"/>
      <c r="BD147" s="229"/>
      <c r="BE147" s="229"/>
      <c r="BF147" s="229"/>
      <c r="BG147" s="229"/>
      <c r="BH147" s="229"/>
    </row>
    <row r="148" spans="2:60" ht="16.5" customHeight="1">
      <c r="B148" s="168" t="s">
        <v>101</v>
      </c>
      <c r="C148" s="169" t="str">
        <f>$C$16</f>
        <v>Muz./Zaj. artyst.</v>
      </c>
      <c r="D148" s="337">
        <f>$AV$14</f>
        <v>0</v>
      </c>
      <c r="E148" s="277">
        <f t="shared" si="44"/>
      </c>
      <c r="F148" s="182"/>
      <c r="G148" s="168" t="str">
        <f>$B$16</f>
        <v>13.</v>
      </c>
      <c r="H148" s="169" t="str">
        <f>$C$16</f>
        <v>Muz./Zaj. artyst.</v>
      </c>
      <c r="I148" s="337">
        <f>$AV$15</f>
        <v>0</v>
      </c>
      <c r="J148" s="277">
        <f t="shared" si="45"/>
      </c>
      <c r="L148" s="229"/>
      <c r="M148" s="225"/>
      <c r="N148" s="170"/>
      <c r="O148" s="225"/>
      <c r="P148" s="225"/>
      <c r="Q148" s="225"/>
      <c r="R148" s="225"/>
      <c r="S148" s="226"/>
      <c r="T148" s="225"/>
      <c r="U148" s="225"/>
      <c r="V148" s="225"/>
      <c r="W148" s="225"/>
      <c r="X148" s="225"/>
      <c r="Y148" s="225"/>
      <c r="Z148" s="225"/>
      <c r="AA148" s="225"/>
      <c r="AB148" s="225"/>
      <c r="AC148" s="225"/>
      <c r="AD148" s="225"/>
      <c r="AE148" s="225"/>
      <c r="AF148" s="225"/>
      <c r="AG148" s="225"/>
      <c r="AH148" s="225"/>
      <c r="AI148" s="225"/>
      <c r="AJ148" s="225"/>
      <c r="AK148" s="225"/>
      <c r="AL148" s="225"/>
      <c r="AM148" s="225"/>
      <c r="AN148" s="225"/>
      <c r="AO148" s="225"/>
      <c r="AP148" s="225"/>
      <c r="AQ148" s="225"/>
      <c r="AR148" s="229"/>
      <c r="AS148" s="229"/>
      <c r="AT148" s="229"/>
      <c r="AU148" s="229"/>
      <c r="AV148" s="229"/>
      <c r="AW148" s="229"/>
      <c r="AX148" s="229"/>
      <c r="AY148" s="229"/>
      <c r="AZ148" s="229"/>
      <c r="BA148" s="229"/>
      <c r="BB148" s="229"/>
      <c r="BC148" s="229"/>
      <c r="BD148" s="229"/>
      <c r="BE148" s="229"/>
      <c r="BF148" s="229"/>
      <c r="BG148" s="229"/>
      <c r="BH148" s="229"/>
    </row>
    <row r="149" spans="2:60" ht="16.5" customHeight="1">
      <c r="B149" s="168" t="s">
        <v>102</v>
      </c>
      <c r="C149" s="169" t="str">
        <f>$C$17</f>
        <v>Technika</v>
      </c>
      <c r="D149" s="337">
        <f>$AX$14</f>
        <v>0</v>
      </c>
      <c r="E149" s="277">
        <f t="shared" si="44"/>
      </c>
      <c r="F149" s="182"/>
      <c r="G149" s="168" t="str">
        <f>$B$17</f>
        <v>14.</v>
      </c>
      <c r="H149" s="169" t="str">
        <f>$C$17</f>
        <v>Technika</v>
      </c>
      <c r="I149" s="337">
        <f>$AX$15</f>
        <v>0</v>
      </c>
      <c r="J149" s="277">
        <f t="shared" si="45"/>
      </c>
      <c r="L149" s="229"/>
      <c r="M149" s="225"/>
      <c r="N149" s="170"/>
      <c r="O149" s="225"/>
      <c r="P149" s="225"/>
      <c r="Q149" s="225"/>
      <c r="R149" s="225"/>
      <c r="S149" s="226"/>
      <c r="T149" s="225"/>
      <c r="U149" s="225"/>
      <c r="V149" s="225"/>
      <c r="W149" s="225"/>
      <c r="X149" s="225"/>
      <c r="Y149" s="225"/>
      <c r="Z149" s="225"/>
      <c r="AA149" s="225"/>
      <c r="AB149" s="225"/>
      <c r="AC149" s="225"/>
      <c r="AD149" s="225"/>
      <c r="AE149" s="225"/>
      <c r="AF149" s="225"/>
      <c r="AG149" s="225"/>
      <c r="AH149" s="225"/>
      <c r="AI149" s="225"/>
      <c r="AJ149" s="225"/>
      <c r="AK149" s="225"/>
      <c r="AL149" s="225"/>
      <c r="AM149" s="225"/>
      <c r="AN149" s="225"/>
      <c r="AO149" s="225"/>
      <c r="AP149" s="225"/>
      <c r="AQ149" s="225"/>
      <c r="AR149" s="229"/>
      <c r="AS149" s="229"/>
      <c r="AT149" s="229"/>
      <c r="AU149" s="229"/>
      <c r="AV149" s="229"/>
      <c r="AW149" s="229"/>
      <c r="AX149" s="229"/>
      <c r="AY149" s="229"/>
      <c r="AZ149" s="229"/>
      <c r="BA149" s="229"/>
      <c r="BB149" s="229"/>
      <c r="BC149" s="229"/>
      <c r="BD149" s="229"/>
      <c r="BE149" s="229"/>
      <c r="BF149" s="229"/>
      <c r="BG149" s="229"/>
      <c r="BH149" s="229"/>
    </row>
    <row r="150" spans="2:60" ht="16.5" customHeight="1">
      <c r="B150" s="168">
        <v>15</v>
      </c>
      <c r="C150" s="169" t="str">
        <f>$C$18</f>
        <v>Informatyka</v>
      </c>
      <c r="D150" s="337">
        <f>$AZ$14</f>
        <v>0</v>
      </c>
      <c r="E150" s="277">
        <f t="shared" si="44"/>
      </c>
      <c r="F150" s="182"/>
      <c r="G150" s="168">
        <f>$B$18</f>
        <v>15</v>
      </c>
      <c r="H150" s="169" t="str">
        <f>$C$18</f>
        <v>Informatyka</v>
      </c>
      <c r="I150" s="337">
        <f>$AZ$15</f>
        <v>0</v>
      </c>
      <c r="J150" s="277">
        <f t="shared" si="45"/>
      </c>
      <c r="L150" s="229"/>
      <c r="M150" s="225"/>
      <c r="N150" s="170"/>
      <c r="O150" s="225"/>
      <c r="P150" s="225"/>
      <c r="Q150" s="225"/>
      <c r="R150" s="225"/>
      <c r="S150" s="226"/>
      <c r="T150" s="225"/>
      <c r="U150" s="225"/>
      <c r="V150" s="225"/>
      <c r="W150" s="225"/>
      <c r="X150" s="225"/>
      <c r="Y150" s="225"/>
      <c r="Z150" s="225"/>
      <c r="AA150" s="225"/>
      <c r="AB150" s="225"/>
      <c r="AC150" s="225"/>
      <c r="AD150" s="225"/>
      <c r="AE150" s="225"/>
      <c r="AF150" s="225"/>
      <c r="AG150" s="225"/>
      <c r="AH150" s="225"/>
      <c r="AI150" s="225"/>
      <c r="AJ150" s="225"/>
      <c r="AK150" s="225"/>
      <c r="AL150" s="225"/>
      <c r="AM150" s="225"/>
      <c r="AN150" s="225"/>
      <c r="AO150" s="225"/>
      <c r="AP150" s="225"/>
      <c r="AQ150" s="225"/>
      <c r="AR150" s="229"/>
      <c r="AS150" s="229"/>
      <c r="AT150" s="229"/>
      <c r="AU150" s="229"/>
      <c r="AV150" s="229"/>
      <c r="AW150" s="229"/>
      <c r="AX150" s="229"/>
      <c r="AY150" s="229"/>
      <c r="AZ150" s="229"/>
      <c r="BA150" s="229"/>
      <c r="BB150" s="229"/>
      <c r="BC150" s="229"/>
      <c r="BD150" s="229"/>
      <c r="BE150" s="229"/>
      <c r="BF150" s="229"/>
      <c r="BG150" s="229"/>
      <c r="BH150" s="229"/>
    </row>
    <row r="151" spans="1:60" ht="16.5" customHeight="1">
      <c r="A151" s="166"/>
      <c r="B151" s="168">
        <v>16</v>
      </c>
      <c r="C151" s="169" t="str">
        <f>$C$19</f>
        <v>WOS</v>
      </c>
      <c r="D151" s="337">
        <f>$BB$14</f>
        <v>0</v>
      </c>
      <c r="E151" s="277">
        <f t="shared" si="44"/>
      </c>
      <c r="F151" s="182"/>
      <c r="G151" s="168">
        <v>16</v>
      </c>
      <c r="H151" s="169" t="str">
        <f>$C$19</f>
        <v>WOS</v>
      </c>
      <c r="I151" s="337">
        <f>$BB$15</f>
        <v>0</v>
      </c>
      <c r="J151" s="277">
        <f t="shared" si="45"/>
      </c>
      <c r="K151" s="166"/>
      <c r="L151" s="229"/>
      <c r="M151" s="225"/>
      <c r="N151" s="170"/>
      <c r="O151" s="225"/>
      <c r="P151" s="225"/>
      <c r="Q151" s="225"/>
      <c r="R151" s="225"/>
      <c r="S151" s="226"/>
      <c r="T151" s="225"/>
      <c r="U151" s="225"/>
      <c r="V151" s="225"/>
      <c r="W151" s="225"/>
      <c r="X151" s="225"/>
      <c r="Y151" s="225"/>
      <c r="Z151" s="225"/>
      <c r="AA151" s="225"/>
      <c r="AB151" s="225"/>
      <c r="AC151" s="225"/>
      <c r="AD151" s="225"/>
      <c r="AE151" s="225"/>
      <c r="AF151" s="225"/>
      <c r="AG151" s="225"/>
      <c r="AH151" s="225"/>
      <c r="AI151" s="225"/>
      <c r="AJ151" s="225"/>
      <c r="AK151" s="225"/>
      <c r="AL151" s="225"/>
      <c r="AM151" s="225"/>
      <c r="AN151" s="225"/>
      <c r="AO151" s="225"/>
      <c r="AP151" s="225"/>
      <c r="AQ151" s="225"/>
      <c r="AR151" s="229"/>
      <c r="AS151" s="229"/>
      <c r="AT151" s="229"/>
      <c r="AU151" s="229"/>
      <c r="AV151" s="229"/>
      <c r="AW151" s="229"/>
      <c r="AX151" s="229"/>
      <c r="AY151" s="229"/>
      <c r="AZ151" s="229"/>
      <c r="BA151" s="229"/>
      <c r="BB151" s="229"/>
      <c r="BC151" s="229"/>
      <c r="BD151" s="229"/>
      <c r="BE151" s="229"/>
      <c r="BF151" s="229"/>
      <c r="BG151" s="229"/>
      <c r="BH151" s="229"/>
    </row>
    <row r="152" spans="2:60" ht="16.5" customHeight="1">
      <c r="B152" s="168">
        <f>B20</f>
        <v>17</v>
      </c>
      <c r="C152" s="169" t="str">
        <f>C20</f>
        <v>Wych. fizyczne</v>
      </c>
      <c r="D152" s="337">
        <f>$BD$14</f>
        <v>0</v>
      </c>
      <c r="E152" s="277">
        <f t="shared" si="44"/>
      </c>
      <c r="F152" s="340"/>
      <c r="G152" s="168">
        <f>G20</f>
        <v>17</v>
      </c>
      <c r="H152" s="169" t="str">
        <f>H20</f>
        <v>Wych. fizyczne</v>
      </c>
      <c r="I152" s="337">
        <f>$BD$15</f>
        <v>0</v>
      </c>
      <c r="J152" s="277">
        <f t="shared" si="45"/>
      </c>
      <c r="L152" s="229"/>
      <c r="M152" s="229"/>
      <c r="N152" s="181"/>
      <c r="O152" s="229"/>
      <c r="P152" s="229"/>
      <c r="Q152" s="229"/>
      <c r="R152" s="229"/>
      <c r="S152" s="230"/>
      <c r="T152" s="229"/>
      <c r="U152" s="229"/>
      <c r="V152" s="229"/>
      <c r="W152" s="229"/>
      <c r="X152" s="229"/>
      <c r="Y152" s="229"/>
      <c r="Z152" s="229"/>
      <c r="AA152" s="229"/>
      <c r="AB152" s="229"/>
      <c r="AC152" s="229"/>
      <c r="AD152" s="229"/>
      <c r="AE152" s="229"/>
      <c r="AF152" s="229"/>
      <c r="AG152" s="229"/>
      <c r="AH152" s="229"/>
      <c r="AI152" s="229"/>
      <c r="AJ152" s="229"/>
      <c r="AK152" s="229"/>
      <c r="AL152" s="229"/>
      <c r="AM152" s="229"/>
      <c r="AN152" s="229"/>
      <c r="AO152" s="229"/>
      <c r="AP152" s="229"/>
      <c r="AQ152" s="229"/>
      <c r="AR152" s="229"/>
      <c r="AS152" s="229"/>
      <c r="AT152" s="229"/>
      <c r="AU152" s="229"/>
      <c r="AV152" s="229"/>
      <c r="AW152" s="229"/>
      <c r="AX152" s="229"/>
      <c r="AY152" s="229"/>
      <c r="AZ152" s="229"/>
      <c r="BA152" s="229"/>
      <c r="BB152" s="229"/>
      <c r="BC152" s="229"/>
      <c r="BD152" s="229"/>
      <c r="BE152" s="229"/>
      <c r="BF152" s="229"/>
      <c r="BG152" s="229"/>
      <c r="BH152" s="229"/>
    </row>
    <row r="153" spans="2:60" ht="16.5" customHeight="1">
      <c r="B153" s="313">
        <v>18</v>
      </c>
      <c r="C153" s="315" t="str">
        <f>$C$21</f>
        <v>EDB</v>
      </c>
      <c r="D153" s="338">
        <f>$BE$14</f>
        <v>0</v>
      </c>
      <c r="E153" s="314">
        <f t="shared" si="44"/>
      </c>
      <c r="F153" s="172"/>
      <c r="G153" s="313">
        <v>18</v>
      </c>
      <c r="H153" s="315" t="str">
        <f>$C$21</f>
        <v>EDB</v>
      </c>
      <c r="I153" s="338">
        <f>$BE$15</f>
        <v>0</v>
      </c>
      <c r="J153" s="314">
        <f t="shared" si="45"/>
      </c>
      <c r="L153" s="229"/>
      <c r="M153" s="174"/>
      <c r="N153" s="188"/>
      <c r="O153" s="174"/>
      <c r="P153" s="174"/>
      <c r="Q153" s="174"/>
      <c r="R153" s="174"/>
      <c r="S153" s="173"/>
      <c r="T153" s="174"/>
      <c r="U153" s="174"/>
      <c r="V153" s="174"/>
      <c r="W153" s="174"/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  <c r="AJ153" s="174"/>
      <c r="AK153" s="174"/>
      <c r="AL153" s="174"/>
      <c r="AM153" s="174"/>
      <c r="AN153" s="174"/>
      <c r="AO153" s="174"/>
      <c r="AP153" s="174"/>
      <c r="AQ153" s="174"/>
      <c r="AR153" s="229"/>
      <c r="AS153" s="229"/>
      <c r="AT153" s="229"/>
      <c r="AU153" s="229"/>
      <c r="AV153" s="229"/>
      <c r="AW153" s="229"/>
      <c r="AX153" s="229"/>
      <c r="AY153" s="229"/>
      <c r="AZ153" s="229"/>
      <c r="BA153" s="229"/>
      <c r="BB153" s="229"/>
      <c r="BC153" s="229"/>
      <c r="BD153" s="229"/>
      <c r="BE153" s="229"/>
      <c r="BF153" s="229"/>
      <c r="BG153" s="229"/>
      <c r="BH153" s="229"/>
    </row>
    <row r="154" spans="2:60" ht="16.5" customHeight="1">
      <c r="B154" s="178"/>
      <c r="C154" s="172" t="s">
        <v>106</v>
      </c>
      <c r="D154" s="179"/>
      <c r="E154" s="180"/>
      <c r="F154" s="182"/>
      <c r="G154" s="178"/>
      <c r="H154" s="172" t="s">
        <v>106</v>
      </c>
      <c r="I154" s="179"/>
      <c r="J154" s="180"/>
      <c r="L154" s="229"/>
      <c r="M154" s="182"/>
      <c r="N154" s="189"/>
      <c r="O154" s="182"/>
      <c r="P154" s="182"/>
      <c r="Q154" s="182"/>
      <c r="R154" s="182"/>
      <c r="S154" s="224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2"/>
      <c r="AM154" s="182"/>
      <c r="AN154" s="182"/>
      <c r="AO154" s="182"/>
      <c r="AP154" s="182"/>
      <c r="AQ154" s="182"/>
      <c r="AR154" s="229"/>
      <c r="AS154" s="229"/>
      <c r="AT154" s="229"/>
      <c r="AU154" s="229"/>
      <c r="AV154" s="229"/>
      <c r="AW154" s="229"/>
      <c r="AX154" s="229"/>
      <c r="AY154" s="229"/>
      <c r="AZ154" s="229"/>
      <c r="BA154" s="229"/>
      <c r="BB154" s="229"/>
      <c r="BC154" s="229"/>
      <c r="BD154" s="229"/>
      <c r="BE154" s="229"/>
      <c r="BF154" s="229"/>
      <c r="BG154" s="229"/>
      <c r="BH154" s="229"/>
    </row>
    <row r="155" spans="2:60" ht="16.5" customHeight="1">
      <c r="B155" s="448" t="s">
        <v>87</v>
      </c>
      <c r="C155" s="449"/>
      <c r="D155" s="449"/>
      <c r="E155" s="450"/>
      <c r="F155" s="182"/>
      <c r="G155" s="448" t="s">
        <v>87</v>
      </c>
      <c r="H155" s="449"/>
      <c r="I155" s="449"/>
      <c r="J155" s="450"/>
      <c r="L155" s="229"/>
      <c r="M155" s="229"/>
      <c r="N155" s="181"/>
      <c r="O155" s="229"/>
      <c r="P155" s="229"/>
      <c r="Q155" s="229"/>
      <c r="R155" s="229"/>
      <c r="S155" s="230"/>
      <c r="T155" s="229"/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  <c r="AE155" s="229"/>
      <c r="AF155" s="229"/>
      <c r="AG155" s="229"/>
      <c r="AH155" s="229"/>
      <c r="AI155" s="229"/>
      <c r="AJ155" s="229"/>
      <c r="AK155" s="229"/>
      <c r="AL155" s="229"/>
      <c r="AM155" s="229"/>
      <c r="AN155" s="229"/>
      <c r="AO155" s="229"/>
      <c r="AP155" s="229"/>
      <c r="AQ155" s="229"/>
      <c r="AR155" s="229"/>
      <c r="AS155" s="229"/>
      <c r="AT155" s="229"/>
      <c r="AU155" s="229"/>
      <c r="AV155" s="229"/>
      <c r="AW155" s="229"/>
      <c r="AX155" s="229"/>
      <c r="AY155" s="229"/>
      <c r="AZ155" s="229"/>
      <c r="BA155" s="229"/>
      <c r="BB155" s="229"/>
      <c r="BC155" s="229"/>
      <c r="BD155" s="229"/>
      <c r="BE155" s="229"/>
      <c r="BF155" s="229"/>
      <c r="BG155" s="229"/>
      <c r="BH155" s="229"/>
    </row>
    <row r="156" spans="1:73" ht="16.5" customHeight="1">
      <c r="A156" s="166"/>
      <c r="B156" s="275">
        <v>15</v>
      </c>
      <c r="C156" s="198" t="s">
        <v>112</v>
      </c>
      <c r="E156" s="223">
        <f>$M$30</f>
        <v>0</v>
      </c>
      <c r="F156" s="182"/>
      <c r="G156" s="275">
        <v>16</v>
      </c>
      <c r="H156" s="198" t="s">
        <v>112</v>
      </c>
      <c r="J156" s="223">
        <f>$M$30</f>
        <v>0</v>
      </c>
      <c r="K156" s="182"/>
      <c r="L156" s="225"/>
      <c r="M156" s="225"/>
      <c r="N156" s="225"/>
      <c r="O156" s="225"/>
      <c r="P156" s="225"/>
      <c r="Q156" s="225"/>
      <c r="R156" s="225"/>
      <c r="S156" s="225"/>
      <c r="T156" s="225"/>
      <c r="U156" s="225"/>
      <c r="V156" s="225"/>
      <c r="W156" s="225"/>
      <c r="X156" s="225"/>
      <c r="Y156" s="225"/>
      <c r="Z156" s="225"/>
      <c r="AA156" s="225"/>
      <c r="AB156" s="225"/>
      <c r="AC156" s="225"/>
      <c r="AD156" s="225"/>
      <c r="AE156" s="225"/>
      <c r="AF156" s="225"/>
      <c r="AG156" s="225"/>
      <c r="AH156" s="225"/>
      <c r="AI156" s="225"/>
      <c r="AJ156" s="225"/>
      <c r="AK156" s="225"/>
      <c r="AL156" s="225"/>
      <c r="AM156" s="225"/>
      <c r="AN156" s="225"/>
      <c r="AO156" s="225"/>
      <c r="AP156" s="225"/>
      <c r="AQ156" s="225"/>
      <c r="AR156" s="225"/>
      <c r="AS156" s="225"/>
      <c r="AT156" s="225"/>
      <c r="AU156" s="225"/>
      <c r="AV156" s="225"/>
      <c r="AW156" s="225"/>
      <c r="AX156" s="225"/>
      <c r="AY156" s="225"/>
      <c r="AZ156" s="225"/>
      <c r="BA156" s="225"/>
      <c r="BB156" s="225"/>
      <c r="BC156" s="225"/>
      <c r="BD156" s="225"/>
      <c r="BE156" s="225"/>
      <c r="BF156" s="225"/>
      <c r="BG156" s="225"/>
      <c r="BH156" s="225"/>
      <c r="BI156" s="225"/>
      <c r="BJ156" s="183"/>
      <c r="BK156" s="183"/>
      <c r="BL156" s="183"/>
      <c r="BM156" s="183"/>
      <c r="BN156" s="183"/>
      <c r="BO156" s="183"/>
      <c r="BP156" s="183"/>
      <c r="BQ156" s="183"/>
      <c r="BR156" s="183"/>
      <c r="BS156" s="183"/>
      <c r="BT156" s="183"/>
      <c r="BU156" s="183"/>
    </row>
    <row r="157" spans="1:60" s="291" customFormat="1" ht="16.5" customHeight="1">
      <c r="A157" s="278"/>
      <c r="B157" s="445">
        <f>BF16</f>
        <v>0</v>
      </c>
      <c r="C157" s="446"/>
      <c r="D157" s="446"/>
      <c r="E157" s="447"/>
      <c r="F157" s="279"/>
      <c r="G157" s="445">
        <f>BF17</f>
        <v>0</v>
      </c>
      <c r="H157" s="446"/>
      <c r="I157" s="446"/>
      <c r="J157" s="447"/>
      <c r="K157" s="279"/>
      <c r="L157" s="299"/>
      <c r="M157" s="300"/>
      <c r="N157" s="301"/>
      <c r="O157" s="300"/>
      <c r="P157" s="302"/>
      <c r="Q157" s="299"/>
      <c r="R157" s="303"/>
      <c r="S157" s="289"/>
      <c r="T157" s="299"/>
      <c r="U157" s="304"/>
      <c r="V157" s="289"/>
      <c r="W157" s="299"/>
      <c r="X157" s="304"/>
      <c r="Y157" s="302"/>
      <c r="Z157" s="299"/>
      <c r="AA157" s="304"/>
      <c r="AB157" s="302"/>
      <c r="AC157" s="299"/>
      <c r="AD157" s="300"/>
      <c r="AE157" s="302"/>
      <c r="AF157" s="299"/>
      <c r="AG157" s="300"/>
      <c r="AH157" s="302"/>
      <c r="AI157" s="299"/>
      <c r="AJ157" s="303"/>
      <c r="AK157" s="289"/>
      <c r="AL157" s="299"/>
      <c r="AM157" s="303"/>
      <c r="AN157" s="289"/>
      <c r="AO157" s="299"/>
      <c r="AP157" s="303"/>
      <c r="AQ157" s="289"/>
      <c r="AR157" s="299"/>
      <c r="AS157" s="300"/>
      <c r="AT157" s="305"/>
      <c r="AU157" s="300"/>
      <c r="AV157" s="300"/>
      <c r="AW157" s="300"/>
      <c r="AX157" s="300"/>
      <c r="AY157" s="300"/>
      <c r="AZ157" s="300"/>
      <c r="BA157" s="300"/>
      <c r="BB157" s="300"/>
      <c r="BC157" s="299"/>
      <c r="BD157" s="306"/>
      <c r="BE157" s="306"/>
      <c r="BF157" s="306"/>
      <c r="BG157" s="306"/>
      <c r="BH157" s="306"/>
    </row>
    <row r="158" spans="1:76" ht="16.5" customHeight="1">
      <c r="A158" s="166"/>
      <c r="B158" s="185" t="str">
        <f aca="true" t="shared" si="46" ref="B158:C168">B4</f>
        <v>1.</v>
      </c>
      <c r="C158" s="186" t="str">
        <f t="shared" si="46"/>
        <v>Zachowanie</v>
      </c>
      <c r="D158" s="336">
        <f>M16</f>
        <v>0</v>
      </c>
      <c r="E158" s="276" t="str">
        <f>IF(T(D158)="wz","wzorowe",IF(T(D158)="bdb","bardzo dobre",IF(T(D158)="db","dobre",IF(T(D158)="popr","poprawne",IF(T(D158)="ndp","nieodpowiednie",IF(T(D158)="ng","naganne",IF(VALUE(D158)=6,"błąd","błąd")))))))</f>
        <v>błąd</v>
      </c>
      <c r="F158" s="182"/>
      <c r="G158" s="185" t="str">
        <f aca="true" t="shared" si="47" ref="G158:H168">B4</f>
        <v>1.</v>
      </c>
      <c r="H158" s="186" t="str">
        <f t="shared" si="47"/>
        <v>Zachowanie</v>
      </c>
      <c r="I158" s="336">
        <f>M17</f>
        <v>0</v>
      </c>
      <c r="J158" s="276" t="str">
        <f>IF(T(I158)="wz","wzorowe",IF(T(I158)="bdb","bardzo dobre",IF(T(I158)="db","dobre",IF(T(I158)="popr","poprawne",IF(T(I158)="ndp","nieodpowiednie",IF(T(I158)="ng","naganne",IF(VALUE(I158)=6,"błąd","błąd")))))))</f>
        <v>błąd</v>
      </c>
      <c r="K158" s="166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  <c r="AG158" s="229"/>
      <c r="AH158" s="229"/>
      <c r="AI158" s="229"/>
      <c r="AJ158" s="229"/>
      <c r="AK158" s="229"/>
      <c r="AL158" s="229"/>
      <c r="AM158" s="229"/>
      <c r="AN158" s="229"/>
      <c r="AO158" s="229"/>
      <c r="AP158" s="229"/>
      <c r="AQ158" s="229"/>
      <c r="AR158" s="229"/>
      <c r="AS158" s="229"/>
      <c r="AT158" s="229"/>
      <c r="AU158" s="229"/>
      <c r="AV158" s="229"/>
      <c r="AW158" s="229"/>
      <c r="AX158" s="229"/>
      <c r="AY158" s="229"/>
      <c r="AZ158" s="229"/>
      <c r="BA158" s="229"/>
      <c r="BB158" s="229"/>
      <c r="BC158" s="229"/>
      <c r="BD158" s="229"/>
      <c r="BE158" s="229"/>
      <c r="BF158" s="229"/>
      <c r="BG158" s="229"/>
      <c r="BH158" s="229"/>
      <c r="BJ158" s="190"/>
      <c r="BK158" s="190"/>
      <c r="BL158" s="190"/>
      <c r="BM158" s="190"/>
      <c r="BN158" s="190"/>
      <c r="BO158" s="190"/>
      <c r="BP158" s="190"/>
      <c r="BQ158" s="190"/>
      <c r="BR158" s="190"/>
      <c r="BS158" s="190"/>
      <c r="BT158" s="190"/>
      <c r="BU158" s="190"/>
      <c r="BV158" s="190"/>
      <c r="BW158" s="190"/>
      <c r="BX158" s="190"/>
    </row>
    <row r="159" spans="2:60" ht="16.5" customHeight="1">
      <c r="B159" s="168" t="str">
        <f t="shared" si="46"/>
        <v>2.</v>
      </c>
      <c r="C159" s="169" t="str">
        <f t="shared" si="46"/>
        <v>Religia/Etyka</v>
      </c>
      <c r="D159" s="337">
        <f>O16</f>
        <v>0</v>
      </c>
      <c r="E159" s="277">
        <f>IF(T(D159)="zw","zwolniony",IF(VALUE(D159)=1,"niedostateczny",IF(VALUE(D159)=2,"dopuszczający",IF(VALUE(D159)=3,"dostateczny",IF(VALUE(D159)=4,"dobry",IF(VALUE(D159)=5,"bardzo dobry",IF(VALUE(D159)=6,"celujący","")))))))</f>
      </c>
      <c r="F159" s="182"/>
      <c r="G159" s="168" t="str">
        <f t="shared" si="47"/>
        <v>2.</v>
      </c>
      <c r="H159" s="169" t="str">
        <f t="shared" si="47"/>
        <v>Religia/Etyka</v>
      </c>
      <c r="I159" s="337">
        <f>O17</f>
        <v>0</v>
      </c>
      <c r="J159" s="277">
        <f>IF(T(I159)="zw","zwolniony",IF(VALUE(I159)=1,"niedostateczny",IF(VALUE(I159)=2,"dopuszczający",IF(VALUE(I159)=3,"dostateczny",IF(VALUE(I159)=4,"dobry",IF(VALUE(I159)=5,"bardzo dobry",IF(VALUE(I159)=6,"celujący","")))))))</f>
      </c>
      <c r="L159" s="229"/>
      <c r="M159" s="225"/>
      <c r="N159" s="170"/>
      <c r="O159" s="225"/>
      <c r="P159" s="225"/>
      <c r="Q159" s="225"/>
      <c r="R159" s="225"/>
      <c r="S159" s="226"/>
      <c r="T159" s="225"/>
      <c r="U159" s="225"/>
      <c r="V159" s="225"/>
      <c r="W159" s="225"/>
      <c r="X159" s="225"/>
      <c r="Y159" s="225"/>
      <c r="Z159" s="225"/>
      <c r="AA159" s="225"/>
      <c r="AB159" s="225"/>
      <c r="AC159" s="225"/>
      <c r="AD159" s="225"/>
      <c r="AE159" s="225"/>
      <c r="AF159" s="225"/>
      <c r="AG159" s="225"/>
      <c r="AH159" s="225"/>
      <c r="AI159" s="225"/>
      <c r="AJ159" s="225"/>
      <c r="AK159" s="225"/>
      <c r="AL159" s="225"/>
      <c r="AM159" s="225"/>
      <c r="AN159" s="225"/>
      <c r="AO159" s="225"/>
      <c r="AP159" s="225"/>
      <c r="AQ159" s="225"/>
      <c r="AR159" s="229"/>
      <c r="AS159" s="229"/>
      <c r="AT159" s="229"/>
      <c r="AU159" s="229"/>
      <c r="AV159" s="229"/>
      <c r="AW159" s="229"/>
      <c r="AX159" s="229"/>
      <c r="AY159" s="229"/>
      <c r="AZ159" s="229"/>
      <c r="BA159" s="229"/>
      <c r="BB159" s="229"/>
      <c r="BC159" s="229"/>
      <c r="BD159" s="229"/>
      <c r="BE159" s="229"/>
      <c r="BF159" s="229"/>
      <c r="BG159" s="229"/>
      <c r="BH159" s="229"/>
    </row>
    <row r="160" spans="2:60" ht="16.5" customHeight="1">
      <c r="B160" s="168" t="str">
        <f t="shared" si="46"/>
        <v>3.</v>
      </c>
      <c r="C160" s="169" t="str">
        <f t="shared" si="46"/>
        <v>Język polski</v>
      </c>
      <c r="D160" s="337">
        <f>R16</f>
        <v>0</v>
      </c>
      <c r="E160" s="277">
        <f aca="true" t="shared" si="48" ref="E160:E175">IF(T(D160)="zw","zwolniony",IF(VALUE(D160)=1,"niedostateczny",IF(VALUE(D160)=2,"dopuszczający",IF(VALUE(D160)=3,"dostateczny",IF(VALUE(D160)=4,"dobry",IF(VALUE(D160)=5,"bardzo dobry",IF(VALUE(D160)=6,"celujący","")))))))</f>
      </c>
      <c r="F160" s="182"/>
      <c r="G160" s="168" t="str">
        <f t="shared" si="47"/>
        <v>3.</v>
      </c>
      <c r="H160" s="169" t="str">
        <f t="shared" si="47"/>
        <v>Język polski</v>
      </c>
      <c r="I160" s="337">
        <f>R17</f>
        <v>0</v>
      </c>
      <c r="J160" s="277">
        <f aca="true" t="shared" si="49" ref="J160:J175">IF(T(I160)="zw","zwolniony",IF(VALUE(I160)=1,"niedostateczny",IF(VALUE(I160)=2,"dopuszczający",IF(VALUE(I160)=3,"dostateczny",IF(VALUE(I160)=4,"dobry",IF(VALUE(I160)=5,"bardzo dobry",IF(VALUE(I160)=6,"celujący","")))))))</f>
      </c>
      <c r="L160" s="229"/>
      <c r="M160" s="225"/>
      <c r="N160" s="170"/>
      <c r="O160" s="225"/>
      <c r="P160" s="225"/>
      <c r="Q160" s="225"/>
      <c r="R160" s="225"/>
      <c r="S160" s="226"/>
      <c r="T160" s="225"/>
      <c r="U160" s="225"/>
      <c r="V160" s="225"/>
      <c r="W160" s="225"/>
      <c r="X160" s="225"/>
      <c r="Y160" s="225"/>
      <c r="Z160" s="225"/>
      <c r="AA160" s="225"/>
      <c r="AB160" s="225"/>
      <c r="AC160" s="225"/>
      <c r="AD160" s="225"/>
      <c r="AE160" s="225"/>
      <c r="AF160" s="225"/>
      <c r="AG160" s="225"/>
      <c r="AH160" s="225"/>
      <c r="AI160" s="225"/>
      <c r="AJ160" s="225"/>
      <c r="AK160" s="225"/>
      <c r="AL160" s="225"/>
      <c r="AM160" s="225"/>
      <c r="AN160" s="225"/>
      <c r="AO160" s="225"/>
      <c r="AP160" s="225"/>
      <c r="AQ160" s="225"/>
      <c r="AR160" s="229"/>
      <c r="AS160" s="229"/>
      <c r="AT160" s="229"/>
      <c r="AU160" s="229"/>
      <c r="AV160" s="229"/>
      <c r="AW160" s="229"/>
      <c r="AX160" s="229"/>
      <c r="AY160" s="229"/>
      <c r="AZ160" s="229"/>
      <c r="BA160" s="229"/>
      <c r="BB160" s="229"/>
      <c r="BC160" s="229"/>
      <c r="BD160" s="229"/>
      <c r="BE160" s="229"/>
      <c r="BF160" s="229"/>
      <c r="BG160" s="229"/>
      <c r="BH160" s="229"/>
    </row>
    <row r="161" spans="2:60" ht="16.5" customHeight="1">
      <c r="B161" s="168" t="str">
        <f t="shared" si="46"/>
        <v>4.</v>
      </c>
      <c r="C161" s="169" t="str">
        <f t="shared" si="46"/>
        <v>Język niemiecki</v>
      </c>
      <c r="D161" s="337">
        <f>U16</f>
        <v>0</v>
      </c>
      <c r="E161" s="277">
        <f t="shared" si="48"/>
      </c>
      <c r="F161" s="182"/>
      <c r="G161" s="168" t="str">
        <f t="shared" si="47"/>
        <v>4.</v>
      </c>
      <c r="H161" s="169" t="str">
        <f t="shared" si="47"/>
        <v>Język niemiecki</v>
      </c>
      <c r="I161" s="337">
        <f>U17</f>
        <v>0</v>
      </c>
      <c r="J161" s="277">
        <f t="shared" si="49"/>
      </c>
      <c r="L161" s="229"/>
      <c r="M161" s="225"/>
      <c r="N161" s="170"/>
      <c r="O161" s="225"/>
      <c r="P161" s="225"/>
      <c r="Q161" s="225"/>
      <c r="R161" s="225"/>
      <c r="S161" s="226"/>
      <c r="T161" s="225"/>
      <c r="U161" s="225"/>
      <c r="V161" s="225"/>
      <c r="W161" s="225"/>
      <c r="X161" s="225"/>
      <c r="Y161" s="225"/>
      <c r="Z161" s="225"/>
      <c r="AA161" s="225"/>
      <c r="AB161" s="225"/>
      <c r="AC161" s="225"/>
      <c r="AD161" s="225"/>
      <c r="AE161" s="225"/>
      <c r="AF161" s="225"/>
      <c r="AG161" s="225"/>
      <c r="AH161" s="225"/>
      <c r="AI161" s="225"/>
      <c r="AJ161" s="225"/>
      <c r="AK161" s="225"/>
      <c r="AL161" s="225"/>
      <c r="AM161" s="225"/>
      <c r="AN161" s="225"/>
      <c r="AO161" s="225"/>
      <c r="AP161" s="225"/>
      <c r="AQ161" s="225"/>
      <c r="AR161" s="229"/>
      <c r="AS161" s="229"/>
      <c r="AT161" s="229"/>
      <c r="AU161" s="229"/>
      <c r="AV161" s="229"/>
      <c r="AW161" s="229"/>
      <c r="AX161" s="229"/>
      <c r="AY161" s="229"/>
      <c r="AZ161" s="229"/>
      <c r="BA161" s="229"/>
      <c r="BB161" s="229"/>
      <c r="BC161" s="229"/>
      <c r="BD161" s="229"/>
      <c r="BE161" s="229"/>
      <c r="BF161" s="229"/>
      <c r="BG161" s="229"/>
      <c r="BH161" s="229"/>
    </row>
    <row r="162" spans="2:60" ht="16.5" customHeight="1">
      <c r="B162" s="168" t="str">
        <f t="shared" si="46"/>
        <v>5.</v>
      </c>
      <c r="C162" s="169" t="str">
        <f t="shared" si="46"/>
        <v>Język angielski</v>
      </c>
      <c r="D162" s="337">
        <f>X16</f>
        <v>0</v>
      </c>
      <c r="E162" s="277">
        <f t="shared" si="48"/>
      </c>
      <c r="F162" s="182"/>
      <c r="G162" s="168" t="str">
        <f t="shared" si="47"/>
        <v>5.</v>
      </c>
      <c r="H162" s="169" t="str">
        <f t="shared" si="47"/>
        <v>Język angielski</v>
      </c>
      <c r="I162" s="337">
        <f>X17</f>
        <v>0</v>
      </c>
      <c r="J162" s="277">
        <f t="shared" si="49"/>
      </c>
      <c r="L162" s="229"/>
      <c r="M162" s="225"/>
      <c r="N162" s="170"/>
      <c r="O162" s="225"/>
      <c r="P162" s="225"/>
      <c r="Q162" s="225"/>
      <c r="R162" s="225"/>
      <c r="S162" s="226"/>
      <c r="T162" s="225"/>
      <c r="U162" s="225"/>
      <c r="V162" s="225"/>
      <c r="W162" s="225"/>
      <c r="X162" s="225"/>
      <c r="Y162" s="225"/>
      <c r="Z162" s="225"/>
      <c r="AA162" s="225"/>
      <c r="AB162" s="225"/>
      <c r="AC162" s="225"/>
      <c r="AD162" s="225"/>
      <c r="AE162" s="225"/>
      <c r="AF162" s="225"/>
      <c r="AG162" s="225"/>
      <c r="AH162" s="225"/>
      <c r="AI162" s="225"/>
      <c r="AJ162" s="225"/>
      <c r="AK162" s="225"/>
      <c r="AL162" s="225"/>
      <c r="AM162" s="225"/>
      <c r="AN162" s="225"/>
      <c r="AO162" s="225"/>
      <c r="AP162" s="225"/>
      <c r="AQ162" s="225"/>
      <c r="AR162" s="229"/>
      <c r="AS162" s="229"/>
      <c r="AT162" s="229"/>
      <c r="AU162" s="229"/>
      <c r="AV162" s="229"/>
      <c r="AW162" s="229"/>
      <c r="AX162" s="229"/>
      <c r="AY162" s="229"/>
      <c r="AZ162" s="229"/>
      <c r="BA162" s="229"/>
      <c r="BB162" s="229"/>
      <c r="BC162" s="229"/>
      <c r="BD162" s="229"/>
      <c r="BE162" s="229"/>
      <c r="BF162" s="229"/>
      <c r="BG162" s="229"/>
      <c r="BH162" s="229"/>
    </row>
    <row r="163" spans="2:60" ht="16.5" customHeight="1">
      <c r="B163" s="168" t="str">
        <f t="shared" si="46"/>
        <v>6.</v>
      </c>
      <c r="C163" s="169" t="str">
        <f t="shared" si="46"/>
        <v>Historia</v>
      </c>
      <c r="D163" s="337">
        <f>AA16</f>
        <v>0</v>
      </c>
      <c r="E163" s="277">
        <f t="shared" si="48"/>
      </c>
      <c r="F163" s="182"/>
      <c r="G163" s="168" t="str">
        <f t="shared" si="47"/>
        <v>6.</v>
      </c>
      <c r="H163" s="169" t="str">
        <f t="shared" si="47"/>
        <v>Historia</v>
      </c>
      <c r="I163" s="337">
        <f>AA17</f>
        <v>0</v>
      </c>
      <c r="J163" s="277">
        <f t="shared" si="49"/>
      </c>
      <c r="L163" s="229"/>
      <c r="M163" s="225"/>
      <c r="N163" s="170"/>
      <c r="O163" s="225"/>
      <c r="P163" s="225"/>
      <c r="Q163" s="225"/>
      <c r="R163" s="225"/>
      <c r="S163" s="226"/>
      <c r="T163" s="225"/>
      <c r="U163" s="225"/>
      <c r="V163" s="225"/>
      <c r="W163" s="225"/>
      <c r="X163" s="225"/>
      <c r="Y163" s="225"/>
      <c r="Z163" s="225"/>
      <c r="AA163" s="225"/>
      <c r="AB163" s="225"/>
      <c r="AC163" s="225"/>
      <c r="AD163" s="225"/>
      <c r="AE163" s="225"/>
      <c r="AF163" s="225"/>
      <c r="AG163" s="225"/>
      <c r="AH163" s="225"/>
      <c r="AI163" s="225"/>
      <c r="AJ163" s="225"/>
      <c r="AK163" s="225"/>
      <c r="AL163" s="225"/>
      <c r="AM163" s="225"/>
      <c r="AN163" s="225"/>
      <c r="AO163" s="225"/>
      <c r="AP163" s="225"/>
      <c r="AQ163" s="225"/>
      <c r="AR163" s="229"/>
      <c r="AS163" s="229"/>
      <c r="AT163" s="229"/>
      <c r="AU163" s="229"/>
      <c r="AV163" s="229"/>
      <c r="AW163" s="229"/>
      <c r="AX163" s="229"/>
      <c r="AY163" s="229"/>
      <c r="AZ163" s="229"/>
      <c r="BA163" s="229"/>
      <c r="BB163" s="229"/>
      <c r="BC163" s="229"/>
      <c r="BD163" s="229"/>
      <c r="BE163" s="229"/>
      <c r="BF163" s="229"/>
      <c r="BG163" s="229"/>
      <c r="BH163" s="229"/>
    </row>
    <row r="164" spans="2:60" ht="16.5" customHeight="1">
      <c r="B164" s="168" t="str">
        <f t="shared" si="46"/>
        <v>7.</v>
      </c>
      <c r="C164" s="169" t="str">
        <f t="shared" si="46"/>
        <v>Matematyka</v>
      </c>
      <c r="D164" s="337">
        <f>AD16</f>
        <v>0</v>
      </c>
      <c r="E164" s="277">
        <f t="shared" si="48"/>
      </c>
      <c r="F164" s="182"/>
      <c r="G164" s="168" t="str">
        <f t="shared" si="47"/>
        <v>7.</v>
      </c>
      <c r="H164" s="169" t="str">
        <f t="shared" si="47"/>
        <v>Matematyka</v>
      </c>
      <c r="I164" s="337">
        <f>AD17</f>
        <v>0</v>
      </c>
      <c r="J164" s="277">
        <f t="shared" si="49"/>
      </c>
      <c r="L164" s="229"/>
      <c r="M164" s="225"/>
      <c r="N164" s="170"/>
      <c r="O164" s="225"/>
      <c r="P164" s="225"/>
      <c r="Q164" s="225"/>
      <c r="R164" s="225"/>
      <c r="S164" s="226"/>
      <c r="T164" s="225"/>
      <c r="U164" s="225"/>
      <c r="V164" s="225"/>
      <c r="W164" s="225"/>
      <c r="X164" s="225"/>
      <c r="Y164" s="225"/>
      <c r="Z164" s="225"/>
      <c r="AA164" s="225"/>
      <c r="AB164" s="225"/>
      <c r="AC164" s="225"/>
      <c r="AD164" s="225"/>
      <c r="AE164" s="225"/>
      <c r="AF164" s="225"/>
      <c r="AG164" s="225"/>
      <c r="AH164" s="225"/>
      <c r="AI164" s="225"/>
      <c r="AJ164" s="225"/>
      <c r="AK164" s="225"/>
      <c r="AL164" s="225"/>
      <c r="AM164" s="225"/>
      <c r="AN164" s="225"/>
      <c r="AO164" s="225"/>
      <c r="AP164" s="225"/>
      <c r="AQ164" s="225"/>
      <c r="AR164" s="229"/>
      <c r="AS164" s="229"/>
      <c r="AT164" s="229"/>
      <c r="AU164" s="229"/>
      <c r="AV164" s="229"/>
      <c r="AW164" s="229"/>
      <c r="AX164" s="229"/>
      <c r="AY164" s="229"/>
      <c r="AZ164" s="229"/>
      <c r="BA164" s="229"/>
      <c r="BB164" s="229"/>
      <c r="BC164" s="229"/>
      <c r="BD164" s="229"/>
      <c r="BE164" s="229"/>
      <c r="BF164" s="229"/>
      <c r="BG164" s="229"/>
      <c r="BH164" s="229"/>
    </row>
    <row r="165" spans="2:60" ht="16.5" customHeight="1">
      <c r="B165" s="168" t="str">
        <f t="shared" si="46"/>
        <v>8.</v>
      </c>
      <c r="C165" s="169" t="str">
        <f t="shared" si="46"/>
        <v>Chemia</v>
      </c>
      <c r="D165" s="337">
        <f>$AG$16</f>
        <v>0</v>
      </c>
      <c r="E165" s="277">
        <f t="shared" si="48"/>
      </c>
      <c r="F165" s="182"/>
      <c r="G165" s="168" t="str">
        <f t="shared" si="47"/>
        <v>8.</v>
      </c>
      <c r="H165" s="169" t="str">
        <f t="shared" si="47"/>
        <v>Chemia</v>
      </c>
      <c r="I165" s="337">
        <f>$AG$17</f>
        <v>0</v>
      </c>
      <c r="J165" s="277">
        <f t="shared" si="49"/>
      </c>
      <c r="L165" s="229"/>
      <c r="M165" s="225"/>
      <c r="N165" s="170"/>
      <c r="O165" s="225"/>
      <c r="P165" s="225"/>
      <c r="Q165" s="225"/>
      <c r="R165" s="225"/>
      <c r="S165" s="226"/>
      <c r="T165" s="225"/>
      <c r="U165" s="225"/>
      <c r="V165" s="225"/>
      <c r="W165" s="225"/>
      <c r="X165" s="225"/>
      <c r="Y165" s="225"/>
      <c r="Z165" s="225"/>
      <c r="AA165" s="225"/>
      <c r="AB165" s="225"/>
      <c r="AC165" s="225"/>
      <c r="AD165" s="225"/>
      <c r="AE165" s="225"/>
      <c r="AF165" s="225"/>
      <c r="AG165" s="225"/>
      <c r="AH165" s="225"/>
      <c r="AI165" s="225"/>
      <c r="AJ165" s="225"/>
      <c r="AK165" s="225"/>
      <c r="AL165" s="225"/>
      <c r="AM165" s="225"/>
      <c r="AN165" s="225"/>
      <c r="AO165" s="225"/>
      <c r="AP165" s="225"/>
      <c r="AQ165" s="225"/>
      <c r="AR165" s="229"/>
      <c r="AS165" s="229"/>
      <c r="AT165" s="229"/>
      <c r="AU165" s="229"/>
      <c r="AV165" s="229"/>
      <c r="AW165" s="229"/>
      <c r="AX165" s="229"/>
      <c r="AY165" s="229"/>
      <c r="AZ165" s="229"/>
      <c r="BA165" s="229"/>
      <c r="BB165" s="229"/>
      <c r="BC165" s="229"/>
      <c r="BD165" s="229"/>
      <c r="BE165" s="229"/>
      <c r="BF165" s="229"/>
      <c r="BG165" s="229"/>
      <c r="BH165" s="229"/>
    </row>
    <row r="166" spans="2:60" ht="16.5" customHeight="1">
      <c r="B166" s="168" t="str">
        <f t="shared" si="46"/>
        <v>9.</v>
      </c>
      <c r="C166" s="169" t="str">
        <f t="shared" si="46"/>
        <v>Geografia</v>
      </c>
      <c r="D166" s="337">
        <f>$AJ$16</f>
        <v>0</v>
      </c>
      <c r="E166" s="277">
        <f t="shared" si="48"/>
      </c>
      <c r="F166" s="182"/>
      <c r="G166" s="168" t="str">
        <f t="shared" si="47"/>
        <v>9.</v>
      </c>
      <c r="H166" s="169" t="str">
        <f t="shared" si="47"/>
        <v>Geografia</v>
      </c>
      <c r="I166" s="337">
        <f>$AJ$17</f>
        <v>0</v>
      </c>
      <c r="J166" s="277">
        <f t="shared" si="49"/>
      </c>
      <c r="L166" s="229"/>
      <c r="M166" s="225"/>
      <c r="N166" s="170"/>
      <c r="O166" s="225"/>
      <c r="P166" s="225"/>
      <c r="Q166" s="225"/>
      <c r="R166" s="225"/>
      <c r="S166" s="226"/>
      <c r="T166" s="225"/>
      <c r="U166" s="225"/>
      <c r="V166" s="225"/>
      <c r="W166" s="225"/>
      <c r="X166" s="225"/>
      <c r="Y166" s="225"/>
      <c r="Z166" s="225"/>
      <c r="AA166" s="225"/>
      <c r="AB166" s="225"/>
      <c r="AC166" s="225"/>
      <c r="AD166" s="225"/>
      <c r="AE166" s="225"/>
      <c r="AF166" s="225"/>
      <c r="AG166" s="225"/>
      <c r="AH166" s="225"/>
      <c r="AI166" s="225"/>
      <c r="AJ166" s="225"/>
      <c r="AK166" s="225"/>
      <c r="AL166" s="225"/>
      <c r="AM166" s="225"/>
      <c r="AN166" s="225"/>
      <c r="AO166" s="225"/>
      <c r="AP166" s="225"/>
      <c r="AQ166" s="225"/>
      <c r="AR166" s="229"/>
      <c r="AS166" s="229"/>
      <c r="AT166" s="229"/>
      <c r="AU166" s="229"/>
      <c r="AV166" s="229"/>
      <c r="AW166" s="229"/>
      <c r="AX166" s="229"/>
      <c r="AY166" s="229"/>
      <c r="AZ166" s="229"/>
      <c r="BA166" s="229"/>
      <c r="BB166" s="229"/>
      <c r="BC166" s="229"/>
      <c r="BD166" s="229"/>
      <c r="BE166" s="229"/>
      <c r="BF166" s="229"/>
      <c r="BG166" s="229"/>
      <c r="BH166" s="229"/>
    </row>
    <row r="167" spans="2:60" ht="16.5" customHeight="1">
      <c r="B167" s="168" t="str">
        <f t="shared" si="46"/>
        <v>10.</v>
      </c>
      <c r="C167" s="169" t="str">
        <f t="shared" si="46"/>
        <v>Biologia/Przyroda</v>
      </c>
      <c r="D167" s="337">
        <f>$AM$16</f>
        <v>0</v>
      </c>
      <c r="E167" s="277">
        <f t="shared" si="48"/>
      </c>
      <c r="F167" s="182"/>
      <c r="G167" s="168" t="str">
        <f t="shared" si="47"/>
        <v>10.</v>
      </c>
      <c r="H167" s="169" t="str">
        <f t="shared" si="47"/>
        <v>Biologia/Przyroda</v>
      </c>
      <c r="I167" s="337">
        <f>$AM$17</f>
        <v>0</v>
      </c>
      <c r="J167" s="277">
        <f t="shared" si="49"/>
      </c>
      <c r="L167" s="229"/>
      <c r="M167" s="225"/>
      <c r="N167" s="170"/>
      <c r="O167" s="225"/>
      <c r="P167" s="225"/>
      <c r="Q167" s="225"/>
      <c r="R167" s="225"/>
      <c r="S167" s="226"/>
      <c r="T167" s="225"/>
      <c r="U167" s="225"/>
      <c r="V167" s="225"/>
      <c r="W167" s="225"/>
      <c r="X167" s="225"/>
      <c r="Y167" s="225"/>
      <c r="Z167" s="225"/>
      <c r="AA167" s="225"/>
      <c r="AB167" s="225"/>
      <c r="AC167" s="225"/>
      <c r="AD167" s="225"/>
      <c r="AE167" s="225"/>
      <c r="AF167" s="225"/>
      <c r="AG167" s="225"/>
      <c r="AH167" s="225"/>
      <c r="AI167" s="225"/>
      <c r="AJ167" s="225"/>
      <c r="AK167" s="225"/>
      <c r="AL167" s="225"/>
      <c r="AM167" s="225"/>
      <c r="AN167" s="225"/>
      <c r="AO167" s="225"/>
      <c r="AP167" s="225"/>
      <c r="AQ167" s="225"/>
      <c r="AR167" s="229"/>
      <c r="AS167" s="229"/>
      <c r="AT167" s="229"/>
      <c r="AU167" s="229"/>
      <c r="AV167" s="229"/>
      <c r="AW167" s="229"/>
      <c r="AX167" s="229"/>
      <c r="AY167" s="229"/>
      <c r="AZ167" s="229"/>
      <c r="BA167" s="229"/>
      <c r="BB167" s="229"/>
      <c r="BC167" s="229"/>
      <c r="BD167" s="229"/>
      <c r="BE167" s="229"/>
      <c r="BF167" s="229"/>
      <c r="BG167" s="229"/>
      <c r="BH167" s="229"/>
    </row>
    <row r="168" spans="2:60" ht="16.5" customHeight="1">
      <c r="B168" s="168" t="str">
        <f t="shared" si="46"/>
        <v>11.</v>
      </c>
      <c r="C168" s="169" t="str">
        <f t="shared" si="46"/>
        <v>Fizyka</v>
      </c>
      <c r="D168" s="337">
        <f>$AP$16</f>
        <v>0</v>
      </c>
      <c r="E168" s="277">
        <f t="shared" si="48"/>
      </c>
      <c r="F168" s="182"/>
      <c r="G168" s="168" t="str">
        <f t="shared" si="47"/>
        <v>11.</v>
      </c>
      <c r="H168" s="169" t="str">
        <f t="shared" si="47"/>
        <v>Fizyka</v>
      </c>
      <c r="I168" s="337">
        <f>$AP$17</f>
        <v>0</v>
      </c>
      <c r="J168" s="277">
        <f t="shared" si="49"/>
      </c>
      <c r="L168" s="229"/>
      <c r="M168" s="225"/>
      <c r="N168" s="170"/>
      <c r="O168" s="225"/>
      <c r="P168" s="225"/>
      <c r="Q168" s="225"/>
      <c r="R168" s="225"/>
      <c r="S168" s="226"/>
      <c r="T168" s="225"/>
      <c r="U168" s="225"/>
      <c r="V168" s="225"/>
      <c r="W168" s="225"/>
      <c r="X168" s="225"/>
      <c r="Y168" s="225"/>
      <c r="Z168" s="225"/>
      <c r="AA168" s="225"/>
      <c r="AB168" s="225"/>
      <c r="AC168" s="225"/>
      <c r="AD168" s="225"/>
      <c r="AE168" s="225"/>
      <c r="AF168" s="225"/>
      <c r="AG168" s="225"/>
      <c r="AH168" s="225"/>
      <c r="AI168" s="225"/>
      <c r="AJ168" s="225"/>
      <c r="AK168" s="225"/>
      <c r="AL168" s="225"/>
      <c r="AM168" s="225"/>
      <c r="AN168" s="225"/>
      <c r="AO168" s="225"/>
      <c r="AP168" s="225"/>
      <c r="AQ168" s="225"/>
      <c r="AR168" s="229"/>
      <c r="AS168" s="229"/>
      <c r="AT168" s="229"/>
      <c r="AU168" s="229"/>
      <c r="AV168" s="229"/>
      <c r="AW168" s="229"/>
      <c r="AX168" s="229"/>
      <c r="AY168" s="229"/>
      <c r="AZ168" s="229"/>
      <c r="BA168" s="229"/>
      <c r="BB168" s="229"/>
      <c r="BC168" s="229"/>
      <c r="BD168" s="229"/>
      <c r="BE168" s="229"/>
      <c r="BF168" s="229"/>
      <c r="BG168" s="229"/>
      <c r="BH168" s="229"/>
    </row>
    <row r="169" spans="2:60" ht="16.5" customHeight="1">
      <c r="B169" s="168" t="str">
        <f>$B$15</f>
        <v>12.</v>
      </c>
      <c r="C169" s="169" t="str">
        <f>$C$15</f>
        <v>Plastyka</v>
      </c>
      <c r="D169" s="337">
        <f>$AS$16</f>
        <v>0</v>
      </c>
      <c r="E169" s="277">
        <f t="shared" si="48"/>
      </c>
      <c r="F169" s="182"/>
      <c r="G169" s="168" t="str">
        <f>$B$15</f>
        <v>12.</v>
      </c>
      <c r="H169" s="169" t="str">
        <f>$C$15</f>
        <v>Plastyka</v>
      </c>
      <c r="I169" s="337">
        <f>$AS$17</f>
        <v>0</v>
      </c>
      <c r="J169" s="277">
        <f t="shared" si="49"/>
      </c>
      <c r="L169" s="229"/>
      <c r="M169" s="225"/>
      <c r="N169" s="170"/>
      <c r="O169" s="225"/>
      <c r="P169" s="225"/>
      <c r="Q169" s="225"/>
      <c r="R169" s="225"/>
      <c r="S169" s="226"/>
      <c r="T169" s="225"/>
      <c r="U169" s="225"/>
      <c r="V169" s="225"/>
      <c r="W169" s="225"/>
      <c r="X169" s="225"/>
      <c r="Y169" s="225"/>
      <c r="Z169" s="225"/>
      <c r="AA169" s="225"/>
      <c r="AB169" s="225"/>
      <c r="AC169" s="225"/>
      <c r="AD169" s="225"/>
      <c r="AE169" s="225"/>
      <c r="AF169" s="225"/>
      <c r="AG169" s="225"/>
      <c r="AH169" s="225"/>
      <c r="AI169" s="225"/>
      <c r="AJ169" s="225"/>
      <c r="AK169" s="225"/>
      <c r="AL169" s="225"/>
      <c r="AM169" s="225"/>
      <c r="AN169" s="225"/>
      <c r="AO169" s="225"/>
      <c r="AP169" s="225"/>
      <c r="AQ169" s="225"/>
      <c r="AR169" s="229"/>
      <c r="AS169" s="229"/>
      <c r="AT169" s="229"/>
      <c r="AU169" s="229"/>
      <c r="AV169" s="229"/>
      <c r="AW169" s="229"/>
      <c r="AX169" s="229"/>
      <c r="AY169" s="229"/>
      <c r="AZ169" s="229"/>
      <c r="BA169" s="229"/>
      <c r="BB169" s="229"/>
      <c r="BC169" s="229"/>
      <c r="BD169" s="229"/>
      <c r="BE169" s="229"/>
      <c r="BF169" s="229"/>
      <c r="BG169" s="229"/>
      <c r="BH169" s="229"/>
    </row>
    <row r="170" spans="2:60" ht="16.5" customHeight="1">
      <c r="B170" s="168" t="s">
        <v>101</v>
      </c>
      <c r="C170" s="169" t="str">
        <f>$C$16</f>
        <v>Muz./Zaj. artyst.</v>
      </c>
      <c r="D170" s="337">
        <f>$AV$16</f>
        <v>0</v>
      </c>
      <c r="E170" s="277">
        <f t="shared" si="48"/>
      </c>
      <c r="F170" s="182"/>
      <c r="G170" s="168" t="str">
        <f>$B$16</f>
        <v>13.</v>
      </c>
      <c r="H170" s="169" t="str">
        <f>$C$16</f>
        <v>Muz./Zaj. artyst.</v>
      </c>
      <c r="I170" s="337">
        <f>$AV$17</f>
        <v>0</v>
      </c>
      <c r="J170" s="277">
        <f t="shared" si="49"/>
      </c>
      <c r="L170" s="229"/>
      <c r="M170" s="225"/>
      <c r="N170" s="170"/>
      <c r="O170" s="225"/>
      <c r="P170" s="225"/>
      <c r="Q170" s="225"/>
      <c r="R170" s="225"/>
      <c r="S170" s="226"/>
      <c r="T170" s="225"/>
      <c r="U170" s="225"/>
      <c r="V170" s="225"/>
      <c r="W170" s="225"/>
      <c r="X170" s="225"/>
      <c r="Y170" s="225"/>
      <c r="Z170" s="225"/>
      <c r="AA170" s="225"/>
      <c r="AB170" s="225"/>
      <c r="AC170" s="225"/>
      <c r="AD170" s="225"/>
      <c r="AE170" s="225"/>
      <c r="AF170" s="225"/>
      <c r="AG170" s="225"/>
      <c r="AH170" s="225"/>
      <c r="AI170" s="225"/>
      <c r="AJ170" s="225"/>
      <c r="AK170" s="225"/>
      <c r="AL170" s="225"/>
      <c r="AM170" s="225"/>
      <c r="AN170" s="225"/>
      <c r="AO170" s="225"/>
      <c r="AP170" s="225"/>
      <c r="AQ170" s="225"/>
      <c r="AR170" s="229"/>
      <c r="AS170" s="229"/>
      <c r="AT170" s="229"/>
      <c r="AU170" s="229"/>
      <c r="AV170" s="229"/>
      <c r="AW170" s="229"/>
      <c r="AX170" s="229"/>
      <c r="AY170" s="229"/>
      <c r="AZ170" s="229"/>
      <c r="BA170" s="229"/>
      <c r="BB170" s="229"/>
      <c r="BC170" s="229"/>
      <c r="BD170" s="229"/>
      <c r="BE170" s="229"/>
      <c r="BF170" s="229"/>
      <c r="BG170" s="229"/>
      <c r="BH170" s="229"/>
    </row>
    <row r="171" spans="2:60" ht="16.5" customHeight="1">
      <c r="B171" s="168" t="s">
        <v>102</v>
      </c>
      <c r="C171" s="169" t="str">
        <f>$C$17</f>
        <v>Technika</v>
      </c>
      <c r="D171" s="337">
        <f>$AX$16</f>
        <v>0</v>
      </c>
      <c r="E171" s="277">
        <f t="shared" si="48"/>
      </c>
      <c r="F171" s="182"/>
      <c r="G171" s="168" t="str">
        <f>$B$17</f>
        <v>14.</v>
      </c>
      <c r="H171" s="169" t="str">
        <f>$C$17</f>
        <v>Technika</v>
      </c>
      <c r="I171" s="337">
        <f>$AX$17</f>
        <v>0</v>
      </c>
      <c r="J171" s="277">
        <f t="shared" si="49"/>
      </c>
      <c r="L171" s="229"/>
      <c r="M171" s="225"/>
      <c r="N171" s="170"/>
      <c r="O171" s="225"/>
      <c r="P171" s="225"/>
      <c r="Q171" s="225"/>
      <c r="R171" s="225"/>
      <c r="S171" s="226"/>
      <c r="T171" s="225"/>
      <c r="U171" s="225"/>
      <c r="V171" s="225"/>
      <c r="W171" s="225"/>
      <c r="X171" s="225"/>
      <c r="Y171" s="225"/>
      <c r="Z171" s="225"/>
      <c r="AA171" s="225"/>
      <c r="AB171" s="225"/>
      <c r="AC171" s="225"/>
      <c r="AD171" s="225"/>
      <c r="AE171" s="225"/>
      <c r="AF171" s="225"/>
      <c r="AG171" s="225"/>
      <c r="AH171" s="225"/>
      <c r="AI171" s="225"/>
      <c r="AJ171" s="225"/>
      <c r="AK171" s="225"/>
      <c r="AL171" s="225"/>
      <c r="AM171" s="225"/>
      <c r="AN171" s="225"/>
      <c r="AO171" s="225"/>
      <c r="AP171" s="225"/>
      <c r="AQ171" s="225"/>
      <c r="AR171" s="229"/>
      <c r="AS171" s="229"/>
      <c r="AT171" s="229"/>
      <c r="AU171" s="229"/>
      <c r="AV171" s="229"/>
      <c r="AW171" s="229"/>
      <c r="AX171" s="229"/>
      <c r="AY171" s="229"/>
      <c r="AZ171" s="229"/>
      <c r="BA171" s="229"/>
      <c r="BB171" s="229"/>
      <c r="BC171" s="229"/>
      <c r="BD171" s="229"/>
      <c r="BE171" s="229"/>
      <c r="BF171" s="229"/>
      <c r="BG171" s="229"/>
      <c r="BH171" s="229"/>
    </row>
    <row r="172" spans="2:60" ht="16.5" customHeight="1">
      <c r="B172" s="168">
        <v>15</v>
      </c>
      <c r="C172" s="169" t="str">
        <f>$C$18</f>
        <v>Informatyka</v>
      </c>
      <c r="D172" s="337">
        <f>$AZ$16</f>
        <v>0</v>
      </c>
      <c r="E172" s="277">
        <f t="shared" si="48"/>
      </c>
      <c r="F172" s="182"/>
      <c r="G172" s="168">
        <f>$B$18</f>
        <v>15</v>
      </c>
      <c r="H172" s="169" t="str">
        <f>$C$18</f>
        <v>Informatyka</v>
      </c>
      <c r="I172" s="337">
        <f>$AZ$17</f>
        <v>0</v>
      </c>
      <c r="J172" s="277">
        <f t="shared" si="49"/>
      </c>
      <c r="L172" s="229"/>
      <c r="M172" s="225"/>
      <c r="N172" s="170"/>
      <c r="O172" s="225"/>
      <c r="P172" s="225"/>
      <c r="Q172" s="225"/>
      <c r="R172" s="225"/>
      <c r="S172" s="226"/>
      <c r="T172" s="225"/>
      <c r="U172" s="225"/>
      <c r="V172" s="225"/>
      <c r="W172" s="225"/>
      <c r="X172" s="225"/>
      <c r="Y172" s="225"/>
      <c r="Z172" s="225"/>
      <c r="AA172" s="225"/>
      <c r="AB172" s="225"/>
      <c r="AC172" s="225"/>
      <c r="AD172" s="225"/>
      <c r="AE172" s="225"/>
      <c r="AF172" s="225"/>
      <c r="AG172" s="225"/>
      <c r="AH172" s="225"/>
      <c r="AI172" s="225"/>
      <c r="AJ172" s="225"/>
      <c r="AK172" s="225"/>
      <c r="AL172" s="225"/>
      <c r="AM172" s="225"/>
      <c r="AN172" s="225"/>
      <c r="AO172" s="225"/>
      <c r="AP172" s="225"/>
      <c r="AQ172" s="225"/>
      <c r="AR172" s="229"/>
      <c r="AS172" s="229"/>
      <c r="AT172" s="229"/>
      <c r="AU172" s="229"/>
      <c r="AV172" s="229"/>
      <c r="AW172" s="229"/>
      <c r="AX172" s="229"/>
      <c r="AY172" s="229"/>
      <c r="AZ172" s="229"/>
      <c r="BA172" s="229"/>
      <c r="BB172" s="229"/>
      <c r="BC172" s="229"/>
      <c r="BD172" s="229"/>
      <c r="BE172" s="229"/>
      <c r="BF172" s="229"/>
      <c r="BG172" s="229"/>
      <c r="BH172" s="229"/>
    </row>
    <row r="173" spans="1:60" ht="16.5" customHeight="1">
      <c r="A173" s="166"/>
      <c r="B173" s="168">
        <v>16</v>
      </c>
      <c r="C173" s="169" t="str">
        <f>$C$19</f>
        <v>WOS</v>
      </c>
      <c r="D173" s="337">
        <f>$BB$16</f>
        <v>0</v>
      </c>
      <c r="E173" s="277">
        <f t="shared" si="48"/>
      </c>
      <c r="F173" s="182"/>
      <c r="G173" s="168">
        <v>16</v>
      </c>
      <c r="H173" s="169" t="str">
        <f>$C$19</f>
        <v>WOS</v>
      </c>
      <c r="I173" s="337">
        <f>$BB$17</f>
        <v>0</v>
      </c>
      <c r="J173" s="277">
        <f t="shared" si="49"/>
      </c>
      <c r="K173" s="166"/>
      <c r="L173" s="229"/>
      <c r="M173" s="225"/>
      <c r="N173" s="170"/>
      <c r="O173" s="225"/>
      <c r="P173" s="225"/>
      <c r="Q173" s="225"/>
      <c r="R173" s="225"/>
      <c r="S173" s="226"/>
      <c r="T173" s="225"/>
      <c r="U173" s="225"/>
      <c r="V173" s="225"/>
      <c r="W173" s="225"/>
      <c r="X173" s="225"/>
      <c r="Y173" s="225"/>
      <c r="Z173" s="225"/>
      <c r="AA173" s="225"/>
      <c r="AB173" s="225"/>
      <c r="AC173" s="225"/>
      <c r="AD173" s="225"/>
      <c r="AE173" s="225"/>
      <c r="AF173" s="225"/>
      <c r="AG173" s="225"/>
      <c r="AH173" s="225"/>
      <c r="AI173" s="225"/>
      <c r="AJ173" s="225"/>
      <c r="AK173" s="225"/>
      <c r="AL173" s="225"/>
      <c r="AM173" s="225"/>
      <c r="AN173" s="225"/>
      <c r="AO173" s="225"/>
      <c r="AP173" s="225"/>
      <c r="AQ173" s="225"/>
      <c r="AR173" s="229"/>
      <c r="AS173" s="229"/>
      <c r="AT173" s="229"/>
      <c r="AU173" s="229"/>
      <c r="AV173" s="229"/>
      <c r="AW173" s="229"/>
      <c r="AX173" s="229"/>
      <c r="AY173" s="229"/>
      <c r="AZ173" s="229"/>
      <c r="BA173" s="229"/>
      <c r="BB173" s="229"/>
      <c r="BC173" s="229"/>
      <c r="BD173" s="229"/>
      <c r="BE173" s="229"/>
      <c r="BF173" s="229"/>
      <c r="BG173" s="229"/>
      <c r="BH173" s="229"/>
    </row>
    <row r="174" spans="2:60" ht="16.5" customHeight="1">
      <c r="B174" s="168">
        <f>B20</f>
        <v>17</v>
      </c>
      <c r="C174" s="169" t="str">
        <f>C20</f>
        <v>Wych. fizyczne</v>
      </c>
      <c r="D174" s="337">
        <f>$BD$16</f>
        <v>0</v>
      </c>
      <c r="E174" s="277">
        <f t="shared" si="48"/>
      </c>
      <c r="F174" s="340"/>
      <c r="G174" s="168">
        <f>B20</f>
        <v>17</v>
      </c>
      <c r="H174" s="169" t="str">
        <f>C20</f>
        <v>Wych. fizyczne</v>
      </c>
      <c r="I174" s="337">
        <f>$BD$17</f>
        <v>0</v>
      </c>
      <c r="J174" s="277">
        <f t="shared" si="49"/>
      </c>
      <c r="L174" s="229"/>
      <c r="M174" s="229"/>
      <c r="N174" s="181"/>
      <c r="O174" s="229"/>
      <c r="P174" s="229"/>
      <c r="Q174" s="229"/>
      <c r="R174" s="229"/>
      <c r="S174" s="230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  <c r="AJ174" s="229"/>
      <c r="AK174" s="229"/>
      <c r="AL174" s="229"/>
      <c r="AM174" s="229"/>
      <c r="AN174" s="229"/>
      <c r="AO174" s="229"/>
      <c r="AP174" s="229"/>
      <c r="AQ174" s="229"/>
      <c r="AR174" s="229"/>
      <c r="AS174" s="229"/>
      <c r="AT174" s="229"/>
      <c r="AU174" s="229"/>
      <c r="AV174" s="229"/>
      <c r="AW174" s="229"/>
      <c r="AX174" s="229"/>
      <c r="AY174" s="229"/>
      <c r="AZ174" s="229"/>
      <c r="BA174" s="229"/>
      <c r="BB174" s="229"/>
      <c r="BC174" s="229"/>
      <c r="BD174" s="229"/>
      <c r="BE174" s="229"/>
      <c r="BF174" s="229"/>
      <c r="BG174" s="229"/>
      <c r="BH174" s="229"/>
    </row>
    <row r="175" spans="2:60" ht="16.5" customHeight="1">
      <c r="B175" s="313">
        <v>18</v>
      </c>
      <c r="C175" s="315" t="str">
        <f>$C$21</f>
        <v>EDB</v>
      </c>
      <c r="D175" s="338">
        <f>$BE$16</f>
        <v>0</v>
      </c>
      <c r="E175" s="314">
        <f t="shared" si="48"/>
      </c>
      <c r="F175" s="182"/>
      <c r="G175" s="313">
        <v>18</v>
      </c>
      <c r="H175" s="315" t="str">
        <f>$C$21</f>
        <v>EDB</v>
      </c>
      <c r="I175" s="338">
        <f>$BE$17</f>
        <v>0</v>
      </c>
      <c r="J175" s="314">
        <f t="shared" si="49"/>
      </c>
      <c r="L175" s="229"/>
      <c r="M175" s="174"/>
      <c r="N175" s="188"/>
      <c r="O175" s="174"/>
      <c r="P175" s="174"/>
      <c r="Q175" s="174"/>
      <c r="R175" s="174"/>
      <c r="S175" s="173"/>
      <c r="T175" s="174"/>
      <c r="U175" s="174"/>
      <c r="V175" s="174"/>
      <c r="W175" s="174"/>
      <c r="X175" s="174"/>
      <c r="Y175" s="174"/>
      <c r="Z175" s="174"/>
      <c r="AA175" s="174"/>
      <c r="AB175" s="174"/>
      <c r="AC175" s="174"/>
      <c r="AD175" s="174"/>
      <c r="AE175" s="174"/>
      <c r="AF175" s="174"/>
      <c r="AG175" s="174"/>
      <c r="AH175" s="174"/>
      <c r="AI175" s="174"/>
      <c r="AJ175" s="174"/>
      <c r="AK175" s="174"/>
      <c r="AL175" s="174"/>
      <c r="AM175" s="174"/>
      <c r="AN175" s="174"/>
      <c r="AO175" s="174"/>
      <c r="AP175" s="174"/>
      <c r="AQ175" s="174"/>
      <c r="AR175" s="229"/>
      <c r="AS175" s="229"/>
      <c r="AT175" s="229"/>
      <c r="AU175" s="229"/>
      <c r="AV175" s="229"/>
      <c r="AW175" s="229"/>
      <c r="AX175" s="229"/>
      <c r="AY175" s="229"/>
      <c r="AZ175" s="229"/>
      <c r="BA175" s="229"/>
      <c r="BB175" s="229"/>
      <c r="BC175" s="229"/>
      <c r="BD175" s="229"/>
      <c r="BE175" s="229"/>
      <c r="BF175" s="229"/>
      <c r="BG175" s="229"/>
      <c r="BH175" s="229"/>
    </row>
    <row r="176" spans="2:60" ht="16.5" customHeight="1">
      <c r="B176" s="178"/>
      <c r="C176" s="172" t="s">
        <v>106</v>
      </c>
      <c r="D176" s="179"/>
      <c r="E176" s="180"/>
      <c r="F176" s="182"/>
      <c r="G176" s="178"/>
      <c r="H176" s="172" t="s">
        <v>106</v>
      </c>
      <c r="I176" s="179"/>
      <c r="J176" s="180"/>
      <c r="L176" s="229"/>
      <c r="M176" s="182"/>
      <c r="N176" s="189"/>
      <c r="O176" s="182"/>
      <c r="P176" s="182"/>
      <c r="Q176" s="182"/>
      <c r="R176" s="182"/>
      <c r="S176" s="224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82"/>
      <c r="AD176" s="182"/>
      <c r="AE176" s="182"/>
      <c r="AF176" s="182"/>
      <c r="AG176" s="182"/>
      <c r="AH176" s="182"/>
      <c r="AI176" s="182"/>
      <c r="AJ176" s="182"/>
      <c r="AK176" s="182"/>
      <c r="AL176" s="182"/>
      <c r="AM176" s="182"/>
      <c r="AN176" s="182"/>
      <c r="AO176" s="182"/>
      <c r="AP176" s="182"/>
      <c r="AQ176" s="182"/>
      <c r="AR176" s="229"/>
      <c r="AS176" s="229"/>
      <c r="AT176" s="229"/>
      <c r="AU176" s="229"/>
      <c r="AV176" s="229"/>
      <c r="AW176" s="229"/>
      <c r="AX176" s="229"/>
      <c r="AY176" s="229"/>
      <c r="AZ176" s="229"/>
      <c r="BA176" s="229"/>
      <c r="BB176" s="229"/>
      <c r="BC176" s="229"/>
      <c r="BD176" s="229"/>
      <c r="BE176" s="229"/>
      <c r="BF176" s="229"/>
      <c r="BG176" s="229"/>
      <c r="BH176" s="229"/>
    </row>
    <row r="177" spans="2:60" ht="16.5" customHeight="1">
      <c r="B177" s="448" t="s">
        <v>87</v>
      </c>
      <c r="C177" s="449"/>
      <c r="D177" s="449"/>
      <c r="E177" s="450"/>
      <c r="F177" s="182"/>
      <c r="G177" s="448" t="s">
        <v>87</v>
      </c>
      <c r="H177" s="449"/>
      <c r="I177" s="449"/>
      <c r="J177" s="450"/>
      <c r="L177" s="229"/>
      <c r="M177" s="229"/>
      <c r="N177" s="181"/>
      <c r="O177" s="229"/>
      <c r="P177" s="229"/>
      <c r="Q177" s="229"/>
      <c r="R177" s="229"/>
      <c r="S177" s="230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229"/>
      <c r="AG177" s="229"/>
      <c r="AH177" s="229"/>
      <c r="AI177" s="229"/>
      <c r="AJ177" s="229"/>
      <c r="AK177" s="229"/>
      <c r="AL177" s="229"/>
      <c r="AM177" s="229"/>
      <c r="AN177" s="229"/>
      <c r="AO177" s="229"/>
      <c r="AP177" s="229"/>
      <c r="AQ177" s="229"/>
      <c r="AR177" s="229"/>
      <c r="AS177" s="229"/>
      <c r="AT177" s="229"/>
      <c r="AU177" s="229"/>
      <c r="AV177" s="229"/>
      <c r="AW177" s="229"/>
      <c r="AX177" s="229"/>
      <c r="AY177" s="229"/>
      <c r="AZ177" s="229"/>
      <c r="BA177" s="229"/>
      <c r="BB177" s="229"/>
      <c r="BC177" s="229"/>
      <c r="BD177" s="229"/>
      <c r="BE177" s="229"/>
      <c r="BF177" s="229"/>
      <c r="BG177" s="229"/>
      <c r="BH177" s="229"/>
    </row>
    <row r="178" spans="1:73" ht="16.5" customHeight="1">
      <c r="A178" s="166"/>
      <c r="B178" s="275">
        <v>17</v>
      </c>
      <c r="C178" s="198" t="s">
        <v>112</v>
      </c>
      <c r="E178" s="223">
        <f>$M$30</f>
        <v>0</v>
      </c>
      <c r="F178" s="182"/>
      <c r="G178" s="275">
        <v>18</v>
      </c>
      <c r="H178" s="198" t="s">
        <v>112</v>
      </c>
      <c r="J178" s="223">
        <f>$M$30</f>
        <v>0</v>
      </c>
      <c r="K178" s="182"/>
      <c r="L178" s="225"/>
      <c r="M178" s="225"/>
      <c r="N178" s="225"/>
      <c r="O178" s="225"/>
      <c r="P178" s="225"/>
      <c r="Q178" s="225"/>
      <c r="R178" s="225"/>
      <c r="S178" s="225"/>
      <c r="T178" s="225"/>
      <c r="U178" s="225"/>
      <c r="V178" s="225"/>
      <c r="W178" s="225"/>
      <c r="X178" s="225"/>
      <c r="Y178" s="225"/>
      <c r="Z178" s="225"/>
      <c r="AA178" s="225"/>
      <c r="AB178" s="225"/>
      <c r="AC178" s="225"/>
      <c r="AD178" s="225"/>
      <c r="AE178" s="225"/>
      <c r="AF178" s="225"/>
      <c r="AG178" s="225"/>
      <c r="AH178" s="225"/>
      <c r="AI178" s="225"/>
      <c r="AJ178" s="225"/>
      <c r="AK178" s="225"/>
      <c r="AL178" s="225"/>
      <c r="AM178" s="225"/>
      <c r="AN178" s="225"/>
      <c r="AO178" s="225"/>
      <c r="AP178" s="225"/>
      <c r="AQ178" s="225"/>
      <c r="AR178" s="225"/>
      <c r="AS178" s="225"/>
      <c r="AT178" s="225"/>
      <c r="AU178" s="225"/>
      <c r="AV178" s="225"/>
      <c r="AW178" s="225"/>
      <c r="AX178" s="225"/>
      <c r="AY178" s="225"/>
      <c r="AZ178" s="225"/>
      <c r="BA178" s="225"/>
      <c r="BB178" s="225"/>
      <c r="BC178" s="225"/>
      <c r="BD178" s="225"/>
      <c r="BE178" s="225"/>
      <c r="BF178" s="225"/>
      <c r="BG178" s="225"/>
      <c r="BH178" s="225"/>
      <c r="BI178" s="225"/>
      <c r="BJ178" s="183"/>
      <c r="BK178" s="183"/>
      <c r="BL178" s="183"/>
      <c r="BM178" s="183"/>
      <c r="BN178" s="183"/>
      <c r="BO178" s="183"/>
      <c r="BP178" s="183"/>
      <c r="BQ178" s="183"/>
      <c r="BR178" s="183"/>
      <c r="BS178" s="183"/>
      <c r="BT178" s="183"/>
      <c r="BU178" s="183"/>
    </row>
    <row r="179" spans="1:60" s="291" customFormat="1" ht="16.5" customHeight="1">
      <c r="A179" s="278"/>
      <c r="B179" s="445">
        <f>BF18</f>
        <v>0</v>
      </c>
      <c r="C179" s="446"/>
      <c r="D179" s="446"/>
      <c r="E179" s="447"/>
      <c r="F179" s="279"/>
      <c r="G179" s="445">
        <f>BF19</f>
        <v>0</v>
      </c>
      <c r="H179" s="446"/>
      <c r="I179" s="446"/>
      <c r="J179" s="447"/>
      <c r="K179" s="279"/>
      <c r="L179" s="299"/>
      <c r="M179" s="300"/>
      <c r="N179" s="301"/>
      <c r="O179" s="300"/>
      <c r="P179" s="302"/>
      <c r="Q179" s="299"/>
      <c r="R179" s="303"/>
      <c r="S179" s="289"/>
      <c r="T179" s="299"/>
      <c r="U179" s="304"/>
      <c r="V179" s="289"/>
      <c r="W179" s="299"/>
      <c r="X179" s="304"/>
      <c r="Y179" s="302"/>
      <c r="Z179" s="299"/>
      <c r="AA179" s="304"/>
      <c r="AB179" s="302"/>
      <c r="AC179" s="299"/>
      <c r="AD179" s="300"/>
      <c r="AE179" s="302"/>
      <c r="AF179" s="299"/>
      <c r="AG179" s="300"/>
      <c r="AH179" s="302"/>
      <c r="AI179" s="299"/>
      <c r="AJ179" s="303"/>
      <c r="AK179" s="289"/>
      <c r="AL179" s="299"/>
      <c r="AM179" s="303"/>
      <c r="AN179" s="289"/>
      <c r="AO179" s="299"/>
      <c r="AP179" s="303"/>
      <c r="AQ179" s="289"/>
      <c r="AR179" s="299"/>
      <c r="AS179" s="300"/>
      <c r="AT179" s="305"/>
      <c r="AU179" s="300"/>
      <c r="AV179" s="300"/>
      <c r="AW179" s="300"/>
      <c r="AX179" s="300"/>
      <c r="AY179" s="300"/>
      <c r="AZ179" s="300"/>
      <c r="BA179" s="300"/>
      <c r="BB179" s="300"/>
      <c r="BC179" s="299"/>
      <c r="BD179" s="306"/>
      <c r="BE179" s="306"/>
      <c r="BF179" s="306"/>
      <c r="BG179" s="306"/>
      <c r="BH179" s="306"/>
    </row>
    <row r="180" spans="1:76" ht="16.5" customHeight="1">
      <c r="A180" s="166"/>
      <c r="B180" s="185" t="str">
        <f aca="true" t="shared" si="50" ref="B180:C190">B4</f>
        <v>1.</v>
      </c>
      <c r="C180" s="186" t="str">
        <f t="shared" si="50"/>
        <v>Zachowanie</v>
      </c>
      <c r="D180" s="336">
        <f>M18</f>
        <v>0</v>
      </c>
      <c r="E180" s="276" t="str">
        <f>IF(T(D180)="wz","wzorowe",IF(T(D180)="bdb","bardzo dobre",IF(T(D180)="db","dobre",IF(T(D180)="popr","poprawne",IF(T(D180)="ndp","nieodpowiednie",IF(T(D180)="ng","naganne",IF(VALUE(D180)=6,"błąd","błąd")))))))</f>
        <v>błąd</v>
      </c>
      <c r="F180" s="182"/>
      <c r="G180" s="185" t="str">
        <f aca="true" t="shared" si="51" ref="G180:H190">B4</f>
        <v>1.</v>
      </c>
      <c r="H180" s="186" t="str">
        <f t="shared" si="51"/>
        <v>Zachowanie</v>
      </c>
      <c r="I180" s="336">
        <f>M19</f>
        <v>0</v>
      </c>
      <c r="J180" s="276" t="str">
        <f>IF(T(I180)="wz","wzorowe",IF(T(I180)="bdb","bardzo dobre",IF(T(I180)="db","dobre",IF(T(I180)="popr","poprawne",IF(T(I180)="ndp","nieodpowiednie",IF(T(I180)="ng","naganne",IF(VALUE(I180)=6,"błąd","błąd")))))))</f>
        <v>błąd</v>
      </c>
      <c r="K180" s="166"/>
      <c r="L180" s="229"/>
      <c r="M180" s="229"/>
      <c r="N180" s="229"/>
      <c r="O180" s="229"/>
      <c r="P180" s="229"/>
      <c r="Q180" s="229"/>
      <c r="R180" s="229"/>
      <c r="S180" s="229"/>
      <c r="T180" s="229"/>
      <c r="U180" s="229"/>
      <c r="V180" s="229"/>
      <c r="W180" s="229"/>
      <c r="X180" s="229"/>
      <c r="Y180" s="229"/>
      <c r="Z180" s="229"/>
      <c r="AA180" s="229"/>
      <c r="AB180" s="229"/>
      <c r="AC180" s="229"/>
      <c r="AD180" s="229"/>
      <c r="AE180" s="229"/>
      <c r="AF180" s="229"/>
      <c r="AG180" s="229"/>
      <c r="AH180" s="229"/>
      <c r="AI180" s="229"/>
      <c r="AJ180" s="229"/>
      <c r="AK180" s="229"/>
      <c r="AL180" s="229"/>
      <c r="AM180" s="229"/>
      <c r="AN180" s="229"/>
      <c r="AO180" s="229"/>
      <c r="AP180" s="229"/>
      <c r="AQ180" s="229"/>
      <c r="AR180" s="229"/>
      <c r="AS180" s="229"/>
      <c r="AT180" s="229"/>
      <c r="AU180" s="229"/>
      <c r="AV180" s="229"/>
      <c r="AW180" s="229"/>
      <c r="AX180" s="229"/>
      <c r="AY180" s="229"/>
      <c r="AZ180" s="229"/>
      <c r="BA180" s="229"/>
      <c r="BB180" s="229"/>
      <c r="BC180" s="229"/>
      <c r="BD180" s="229"/>
      <c r="BE180" s="229"/>
      <c r="BF180" s="229"/>
      <c r="BG180" s="229"/>
      <c r="BH180" s="229"/>
      <c r="BJ180" s="190"/>
      <c r="BK180" s="190"/>
      <c r="BL180" s="190"/>
      <c r="BM180" s="190"/>
      <c r="BN180" s="190"/>
      <c r="BO180" s="190"/>
      <c r="BP180" s="190"/>
      <c r="BQ180" s="190"/>
      <c r="BR180" s="190"/>
      <c r="BS180" s="190"/>
      <c r="BT180" s="190"/>
      <c r="BU180" s="190"/>
      <c r="BV180" s="190"/>
      <c r="BW180" s="190"/>
      <c r="BX180" s="190"/>
    </row>
    <row r="181" spans="2:60" ht="16.5" customHeight="1">
      <c r="B181" s="168" t="str">
        <f t="shared" si="50"/>
        <v>2.</v>
      </c>
      <c r="C181" s="169" t="str">
        <f t="shared" si="50"/>
        <v>Religia/Etyka</v>
      </c>
      <c r="D181" s="337">
        <f>O18</f>
        <v>0</v>
      </c>
      <c r="E181" s="277">
        <f>IF(T(D181)="zw","zwolniony",IF(VALUE(D181)=1,"niedostateczny",IF(VALUE(D181)=2,"dopuszczający",IF(VALUE(D181)=3,"dostateczny",IF(VALUE(D181)=4,"dobry",IF(VALUE(D181)=5,"bardzo dobry",IF(VALUE(D181)=6,"celujący","")))))))</f>
      </c>
      <c r="F181" s="182"/>
      <c r="G181" s="168" t="str">
        <f t="shared" si="51"/>
        <v>2.</v>
      </c>
      <c r="H181" s="169" t="str">
        <f t="shared" si="51"/>
        <v>Religia/Etyka</v>
      </c>
      <c r="I181" s="337">
        <f>O19</f>
        <v>0</v>
      </c>
      <c r="J181" s="277">
        <f>IF(T(I181)="zw","zwolniony",IF(VALUE(I181)=1,"niedostateczny",IF(VALUE(I181)=2,"dopuszczający",IF(VALUE(I181)=3,"dostateczny",IF(VALUE(I181)=4,"dobry",IF(VALUE(I181)=5,"bardzo dobry",IF(VALUE(I181)=6,"celujący","")))))))</f>
      </c>
      <c r="L181" s="229"/>
      <c r="M181" s="225"/>
      <c r="N181" s="170"/>
      <c r="O181" s="225"/>
      <c r="P181" s="225"/>
      <c r="Q181" s="225"/>
      <c r="R181" s="225"/>
      <c r="S181" s="226"/>
      <c r="T181" s="225"/>
      <c r="U181" s="225"/>
      <c r="V181" s="225"/>
      <c r="W181" s="225"/>
      <c r="X181" s="225"/>
      <c r="Y181" s="225"/>
      <c r="Z181" s="225"/>
      <c r="AA181" s="225"/>
      <c r="AB181" s="225"/>
      <c r="AC181" s="225"/>
      <c r="AD181" s="225"/>
      <c r="AE181" s="225"/>
      <c r="AF181" s="225"/>
      <c r="AG181" s="225"/>
      <c r="AH181" s="225"/>
      <c r="AI181" s="225"/>
      <c r="AJ181" s="225"/>
      <c r="AK181" s="225"/>
      <c r="AL181" s="225"/>
      <c r="AM181" s="225"/>
      <c r="AN181" s="225"/>
      <c r="AO181" s="225"/>
      <c r="AP181" s="225"/>
      <c r="AQ181" s="225"/>
      <c r="AR181" s="229"/>
      <c r="AS181" s="229"/>
      <c r="AT181" s="229"/>
      <c r="AU181" s="229"/>
      <c r="AV181" s="229"/>
      <c r="AW181" s="229"/>
      <c r="AX181" s="229"/>
      <c r="AY181" s="229"/>
      <c r="AZ181" s="229"/>
      <c r="BA181" s="229"/>
      <c r="BB181" s="229"/>
      <c r="BC181" s="229"/>
      <c r="BD181" s="229"/>
      <c r="BE181" s="229"/>
      <c r="BF181" s="229"/>
      <c r="BG181" s="229"/>
      <c r="BH181" s="229"/>
    </row>
    <row r="182" spans="2:60" ht="16.5" customHeight="1">
      <c r="B182" s="168" t="str">
        <f t="shared" si="50"/>
        <v>3.</v>
      </c>
      <c r="C182" s="169" t="str">
        <f t="shared" si="50"/>
        <v>Język polski</v>
      </c>
      <c r="D182" s="337">
        <f>R18</f>
        <v>0</v>
      </c>
      <c r="E182" s="277">
        <f aca="true" t="shared" si="52" ref="E182:E197">IF(T(D182)="zw","zwolniony",IF(VALUE(D182)=1,"niedostateczny",IF(VALUE(D182)=2,"dopuszczający",IF(VALUE(D182)=3,"dostateczny",IF(VALUE(D182)=4,"dobry",IF(VALUE(D182)=5,"bardzo dobry",IF(VALUE(D182)=6,"celujący","")))))))</f>
      </c>
      <c r="F182" s="182"/>
      <c r="G182" s="168" t="str">
        <f t="shared" si="51"/>
        <v>3.</v>
      </c>
      <c r="H182" s="169" t="str">
        <f t="shared" si="51"/>
        <v>Język polski</v>
      </c>
      <c r="I182" s="337">
        <f>R19</f>
        <v>0</v>
      </c>
      <c r="J182" s="277">
        <f aca="true" t="shared" si="53" ref="J182:J197">IF(T(I182)="zw","zwolniony",IF(VALUE(I182)=1,"niedostateczny",IF(VALUE(I182)=2,"dopuszczający",IF(VALUE(I182)=3,"dostateczny",IF(VALUE(I182)=4,"dobry",IF(VALUE(I182)=5,"bardzo dobry",IF(VALUE(I182)=6,"celujący","")))))))</f>
      </c>
      <c r="L182" s="229"/>
      <c r="M182" s="225"/>
      <c r="N182" s="170"/>
      <c r="O182" s="225"/>
      <c r="P182" s="225"/>
      <c r="Q182" s="225"/>
      <c r="R182" s="225"/>
      <c r="S182" s="226"/>
      <c r="T182" s="225"/>
      <c r="U182" s="225"/>
      <c r="V182" s="225"/>
      <c r="W182" s="225"/>
      <c r="X182" s="225"/>
      <c r="Y182" s="225"/>
      <c r="Z182" s="225"/>
      <c r="AA182" s="225"/>
      <c r="AB182" s="225"/>
      <c r="AC182" s="225"/>
      <c r="AD182" s="225"/>
      <c r="AE182" s="225"/>
      <c r="AF182" s="225"/>
      <c r="AG182" s="225"/>
      <c r="AH182" s="225"/>
      <c r="AI182" s="225"/>
      <c r="AJ182" s="225"/>
      <c r="AK182" s="225"/>
      <c r="AL182" s="225"/>
      <c r="AM182" s="225"/>
      <c r="AN182" s="225"/>
      <c r="AO182" s="225"/>
      <c r="AP182" s="225"/>
      <c r="AQ182" s="225"/>
      <c r="AR182" s="229"/>
      <c r="AS182" s="229"/>
      <c r="AT182" s="229"/>
      <c r="AU182" s="229"/>
      <c r="AV182" s="229"/>
      <c r="AW182" s="229"/>
      <c r="AX182" s="229"/>
      <c r="AY182" s="229"/>
      <c r="AZ182" s="229"/>
      <c r="BA182" s="229"/>
      <c r="BB182" s="229"/>
      <c r="BC182" s="229"/>
      <c r="BD182" s="229"/>
      <c r="BE182" s="229"/>
      <c r="BF182" s="229"/>
      <c r="BG182" s="229"/>
      <c r="BH182" s="229"/>
    </row>
    <row r="183" spans="2:60" ht="16.5" customHeight="1">
      <c r="B183" s="168" t="str">
        <f t="shared" si="50"/>
        <v>4.</v>
      </c>
      <c r="C183" s="169" t="str">
        <f t="shared" si="50"/>
        <v>Język niemiecki</v>
      </c>
      <c r="D183" s="337">
        <f>U18</f>
        <v>0</v>
      </c>
      <c r="E183" s="277">
        <f t="shared" si="52"/>
      </c>
      <c r="F183" s="182"/>
      <c r="G183" s="168" t="str">
        <f t="shared" si="51"/>
        <v>4.</v>
      </c>
      <c r="H183" s="169" t="str">
        <f t="shared" si="51"/>
        <v>Język niemiecki</v>
      </c>
      <c r="I183" s="337">
        <f>U19</f>
        <v>0</v>
      </c>
      <c r="J183" s="277">
        <f t="shared" si="53"/>
      </c>
      <c r="L183" s="229"/>
      <c r="M183" s="226"/>
      <c r="N183" s="170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  <c r="AA183" s="226"/>
      <c r="AB183" s="226"/>
      <c r="AC183" s="226"/>
      <c r="AD183" s="226"/>
      <c r="AE183" s="226"/>
      <c r="AF183" s="226"/>
      <c r="AG183" s="226"/>
      <c r="AH183" s="226"/>
      <c r="AI183" s="226"/>
      <c r="AJ183" s="226"/>
      <c r="AK183" s="226"/>
      <c r="AL183" s="226"/>
      <c r="AM183" s="226"/>
      <c r="AN183" s="226"/>
      <c r="AO183" s="226"/>
      <c r="AP183" s="226"/>
      <c r="AQ183" s="226"/>
      <c r="AR183" s="229"/>
      <c r="AS183" s="229"/>
      <c r="AT183" s="229"/>
      <c r="AU183" s="229"/>
      <c r="AV183" s="229"/>
      <c r="AW183" s="229"/>
      <c r="AX183" s="229"/>
      <c r="AY183" s="229"/>
      <c r="AZ183" s="229"/>
      <c r="BA183" s="229"/>
      <c r="BB183" s="229"/>
      <c r="BC183" s="229"/>
      <c r="BD183" s="229"/>
      <c r="BE183" s="229"/>
      <c r="BF183" s="229"/>
      <c r="BG183" s="229"/>
      <c r="BH183" s="229"/>
    </row>
    <row r="184" spans="2:60" ht="16.5" customHeight="1">
      <c r="B184" s="168" t="str">
        <f t="shared" si="50"/>
        <v>5.</v>
      </c>
      <c r="C184" s="169" t="str">
        <f t="shared" si="50"/>
        <v>Język angielski</v>
      </c>
      <c r="D184" s="337">
        <f>X18</f>
        <v>0</v>
      </c>
      <c r="E184" s="277">
        <f t="shared" si="52"/>
      </c>
      <c r="F184" s="182"/>
      <c r="G184" s="168" t="str">
        <f t="shared" si="51"/>
        <v>5.</v>
      </c>
      <c r="H184" s="169" t="str">
        <f t="shared" si="51"/>
        <v>Język angielski</v>
      </c>
      <c r="I184" s="337">
        <f>X19</f>
        <v>0</v>
      </c>
      <c r="J184" s="277">
        <f t="shared" si="53"/>
      </c>
      <c r="L184" s="229"/>
      <c r="M184" s="225"/>
      <c r="N184" s="170"/>
      <c r="O184" s="225"/>
      <c r="P184" s="225"/>
      <c r="Q184" s="225"/>
      <c r="R184" s="225"/>
      <c r="S184" s="226"/>
      <c r="T184" s="225"/>
      <c r="U184" s="225"/>
      <c r="V184" s="225"/>
      <c r="W184" s="225"/>
      <c r="X184" s="225"/>
      <c r="Y184" s="225"/>
      <c r="Z184" s="225"/>
      <c r="AA184" s="225"/>
      <c r="AB184" s="225"/>
      <c r="AC184" s="225"/>
      <c r="AD184" s="225"/>
      <c r="AE184" s="225"/>
      <c r="AF184" s="225"/>
      <c r="AG184" s="225"/>
      <c r="AH184" s="225"/>
      <c r="AI184" s="225"/>
      <c r="AJ184" s="225"/>
      <c r="AK184" s="225"/>
      <c r="AL184" s="225"/>
      <c r="AM184" s="225"/>
      <c r="AN184" s="225"/>
      <c r="AO184" s="225"/>
      <c r="AP184" s="225"/>
      <c r="AQ184" s="225"/>
      <c r="AR184" s="229"/>
      <c r="AS184" s="229"/>
      <c r="AT184" s="229"/>
      <c r="AU184" s="229"/>
      <c r="AV184" s="229"/>
      <c r="AW184" s="229"/>
      <c r="AX184" s="229"/>
      <c r="AY184" s="229"/>
      <c r="AZ184" s="229"/>
      <c r="BA184" s="229"/>
      <c r="BB184" s="229"/>
      <c r="BC184" s="229"/>
      <c r="BD184" s="229"/>
      <c r="BE184" s="229"/>
      <c r="BF184" s="229"/>
      <c r="BG184" s="229"/>
      <c r="BH184" s="229"/>
    </row>
    <row r="185" spans="2:60" ht="16.5" customHeight="1">
      <c r="B185" s="168" t="str">
        <f t="shared" si="50"/>
        <v>6.</v>
      </c>
      <c r="C185" s="169" t="str">
        <f t="shared" si="50"/>
        <v>Historia</v>
      </c>
      <c r="D185" s="337">
        <f>AA18</f>
        <v>0</v>
      </c>
      <c r="E185" s="277">
        <f t="shared" si="52"/>
      </c>
      <c r="F185" s="182"/>
      <c r="G185" s="168" t="str">
        <f t="shared" si="51"/>
        <v>6.</v>
      </c>
      <c r="H185" s="169" t="str">
        <f t="shared" si="51"/>
        <v>Historia</v>
      </c>
      <c r="I185" s="337">
        <f>AA19</f>
        <v>0</v>
      </c>
      <c r="J185" s="277">
        <f t="shared" si="53"/>
      </c>
      <c r="L185" s="229"/>
      <c r="M185" s="225"/>
      <c r="N185" s="170"/>
      <c r="O185" s="225"/>
      <c r="P185" s="225"/>
      <c r="Q185" s="225"/>
      <c r="R185" s="225"/>
      <c r="S185" s="226"/>
      <c r="T185" s="225"/>
      <c r="U185" s="225"/>
      <c r="V185" s="225"/>
      <c r="W185" s="225"/>
      <c r="X185" s="225"/>
      <c r="Y185" s="225"/>
      <c r="Z185" s="225"/>
      <c r="AA185" s="225"/>
      <c r="AB185" s="225"/>
      <c r="AC185" s="225"/>
      <c r="AD185" s="225"/>
      <c r="AE185" s="225"/>
      <c r="AF185" s="225"/>
      <c r="AG185" s="225"/>
      <c r="AH185" s="225"/>
      <c r="AI185" s="225"/>
      <c r="AJ185" s="225"/>
      <c r="AK185" s="225"/>
      <c r="AL185" s="225"/>
      <c r="AM185" s="225"/>
      <c r="AN185" s="225"/>
      <c r="AO185" s="225"/>
      <c r="AP185" s="225"/>
      <c r="AQ185" s="225"/>
      <c r="AR185" s="229"/>
      <c r="AS185" s="229"/>
      <c r="AT185" s="229"/>
      <c r="AU185" s="229"/>
      <c r="AV185" s="229"/>
      <c r="AW185" s="229"/>
      <c r="AX185" s="229"/>
      <c r="AY185" s="229"/>
      <c r="AZ185" s="229"/>
      <c r="BA185" s="229"/>
      <c r="BB185" s="229"/>
      <c r="BC185" s="229"/>
      <c r="BD185" s="229"/>
      <c r="BE185" s="229"/>
      <c r="BF185" s="229"/>
      <c r="BG185" s="229"/>
      <c r="BH185" s="229"/>
    </row>
    <row r="186" spans="2:60" ht="16.5" customHeight="1">
      <c r="B186" s="168" t="str">
        <f t="shared" si="50"/>
        <v>7.</v>
      </c>
      <c r="C186" s="169" t="str">
        <f t="shared" si="50"/>
        <v>Matematyka</v>
      </c>
      <c r="D186" s="337">
        <f>AD18</f>
        <v>0</v>
      </c>
      <c r="E186" s="277">
        <f t="shared" si="52"/>
      </c>
      <c r="F186" s="182"/>
      <c r="G186" s="168" t="str">
        <f t="shared" si="51"/>
        <v>7.</v>
      </c>
      <c r="H186" s="169" t="str">
        <f t="shared" si="51"/>
        <v>Matematyka</v>
      </c>
      <c r="I186" s="337">
        <f>AD19</f>
        <v>0</v>
      </c>
      <c r="J186" s="277">
        <f t="shared" si="53"/>
      </c>
      <c r="L186" s="229"/>
      <c r="M186" s="225"/>
      <c r="N186" s="170"/>
      <c r="O186" s="225"/>
      <c r="P186" s="225"/>
      <c r="Q186" s="225"/>
      <c r="R186" s="225"/>
      <c r="S186" s="226"/>
      <c r="T186" s="225"/>
      <c r="U186" s="225"/>
      <c r="V186" s="225"/>
      <c r="W186" s="225"/>
      <c r="X186" s="225"/>
      <c r="Y186" s="225"/>
      <c r="Z186" s="225"/>
      <c r="AA186" s="225"/>
      <c r="AB186" s="225"/>
      <c r="AC186" s="225"/>
      <c r="AD186" s="225"/>
      <c r="AE186" s="225"/>
      <c r="AF186" s="225"/>
      <c r="AG186" s="225"/>
      <c r="AH186" s="225"/>
      <c r="AI186" s="225"/>
      <c r="AJ186" s="225"/>
      <c r="AK186" s="225"/>
      <c r="AL186" s="225"/>
      <c r="AM186" s="225"/>
      <c r="AN186" s="225"/>
      <c r="AO186" s="225"/>
      <c r="AP186" s="225"/>
      <c r="AQ186" s="225"/>
      <c r="AR186" s="229"/>
      <c r="AS186" s="229"/>
      <c r="AT186" s="229"/>
      <c r="AU186" s="229"/>
      <c r="AV186" s="229"/>
      <c r="AW186" s="229"/>
      <c r="AX186" s="229"/>
      <c r="AY186" s="229"/>
      <c r="AZ186" s="229"/>
      <c r="BA186" s="229"/>
      <c r="BB186" s="229"/>
      <c r="BC186" s="229"/>
      <c r="BD186" s="229"/>
      <c r="BE186" s="229"/>
      <c r="BF186" s="229"/>
      <c r="BG186" s="229"/>
      <c r="BH186" s="229"/>
    </row>
    <row r="187" spans="2:60" ht="16.5" customHeight="1">
      <c r="B187" s="168" t="str">
        <f t="shared" si="50"/>
        <v>8.</v>
      </c>
      <c r="C187" s="169" t="str">
        <f t="shared" si="50"/>
        <v>Chemia</v>
      </c>
      <c r="D187" s="337">
        <f>$AG$18</f>
        <v>0</v>
      </c>
      <c r="E187" s="277">
        <f t="shared" si="52"/>
      </c>
      <c r="F187" s="182"/>
      <c r="G187" s="168" t="str">
        <f t="shared" si="51"/>
        <v>8.</v>
      </c>
      <c r="H187" s="169" t="str">
        <f t="shared" si="51"/>
        <v>Chemia</v>
      </c>
      <c r="I187" s="337">
        <f>$AG$19</f>
        <v>0</v>
      </c>
      <c r="J187" s="277">
        <f t="shared" si="53"/>
      </c>
      <c r="L187" s="229"/>
      <c r="M187" s="225"/>
      <c r="N187" s="170"/>
      <c r="O187" s="225"/>
      <c r="P187" s="225"/>
      <c r="Q187" s="225"/>
      <c r="R187" s="225"/>
      <c r="S187" s="226"/>
      <c r="T187" s="225"/>
      <c r="U187" s="225"/>
      <c r="V187" s="225"/>
      <c r="W187" s="225"/>
      <c r="X187" s="225"/>
      <c r="Y187" s="225"/>
      <c r="Z187" s="225"/>
      <c r="AA187" s="225"/>
      <c r="AB187" s="225"/>
      <c r="AC187" s="225"/>
      <c r="AD187" s="225"/>
      <c r="AE187" s="225"/>
      <c r="AF187" s="225"/>
      <c r="AG187" s="225"/>
      <c r="AH187" s="225"/>
      <c r="AI187" s="225"/>
      <c r="AJ187" s="225"/>
      <c r="AK187" s="225"/>
      <c r="AL187" s="225"/>
      <c r="AM187" s="225"/>
      <c r="AN187" s="225"/>
      <c r="AO187" s="225"/>
      <c r="AP187" s="225"/>
      <c r="AQ187" s="225"/>
      <c r="AR187" s="229"/>
      <c r="AS187" s="229"/>
      <c r="AT187" s="229"/>
      <c r="AU187" s="229"/>
      <c r="AV187" s="229"/>
      <c r="AW187" s="229"/>
      <c r="AX187" s="229"/>
      <c r="AY187" s="229"/>
      <c r="AZ187" s="229"/>
      <c r="BA187" s="229"/>
      <c r="BB187" s="229"/>
      <c r="BC187" s="229"/>
      <c r="BD187" s="229"/>
      <c r="BE187" s="229"/>
      <c r="BF187" s="229"/>
      <c r="BG187" s="229"/>
      <c r="BH187" s="229"/>
    </row>
    <row r="188" spans="2:60" ht="16.5" customHeight="1">
      <c r="B188" s="168" t="str">
        <f t="shared" si="50"/>
        <v>9.</v>
      </c>
      <c r="C188" s="169" t="str">
        <f t="shared" si="50"/>
        <v>Geografia</v>
      </c>
      <c r="D188" s="337">
        <f>$AJ$18</f>
        <v>0</v>
      </c>
      <c r="E188" s="277">
        <f t="shared" si="52"/>
      </c>
      <c r="F188" s="182"/>
      <c r="G188" s="168" t="str">
        <f t="shared" si="51"/>
        <v>9.</v>
      </c>
      <c r="H188" s="169" t="str">
        <f t="shared" si="51"/>
        <v>Geografia</v>
      </c>
      <c r="I188" s="337">
        <f>$AJ$19</f>
        <v>0</v>
      </c>
      <c r="J188" s="277">
        <f t="shared" si="53"/>
      </c>
      <c r="L188" s="229"/>
      <c r="M188" s="225"/>
      <c r="N188" s="170"/>
      <c r="O188" s="225"/>
      <c r="P188" s="225"/>
      <c r="Q188" s="225"/>
      <c r="R188" s="225"/>
      <c r="S188" s="226"/>
      <c r="T188" s="225"/>
      <c r="U188" s="225"/>
      <c r="V188" s="225"/>
      <c r="W188" s="225"/>
      <c r="X188" s="225"/>
      <c r="Y188" s="225"/>
      <c r="Z188" s="225"/>
      <c r="AA188" s="225"/>
      <c r="AB188" s="225"/>
      <c r="AC188" s="225"/>
      <c r="AD188" s="225"/>
      <c r="AE188" s="225"/>
      <c r="AF188" s="225"/>
      <c r="AG188" s="225"/>
      <c r="AH188" s="225"/>
      <c r="AI188" s="225"/>
      <c r="AJ188" s="225"/>
      <c r="AK188" s="225"/>
      <c r="AL188" s="225"/>
      <c r="AM188" s="225"/>
      <c r="AN188" s="225"/>
      <c r="AO188" s="225"/>
      <c r="AP188" s="225"/>
      <c r="AQ188" s="225"/>
      <c r="AR188" s="229"/>
      <c r="AS188" s="229"/>
      <c r="AT188" s="229"/>
      <c r="AU188" s="229"/>
      <c r="AV188" s="229"/>
      <c r="AW188" s="229"/>
      <c r="AX188" s="229"/>
      <c r="AY188" s="229"/>
      <c r="AZ188" s="229"/>
      <c r="BA188" s="229"/>
      <c r="BB188" s="229"/>
      <c r="BC188" s="229"/>
      <c r="BD188" s="229"/>
      <c r="BE188" s="229"/>
      <c r="BF188" s="229"/>
      <c r="BG188" s="229"/>
      <c r="BH188" s="229"/>
    </row>
    <row r="189" spans="2:60" ht="16.5" customHeight="1">
      <c r="B189" s="168" t="str">
        <f t="shared" si="50"/>
        <v>10.</v>
      </c>
      <c r="C189" s="169" t="str">
        <f t="shared" si="50"/>
        <v>Biologia/Przyroda</v>
      </c>
      <c r="D189" s="337">
        <f>$AM$18</f>
        <v>0</v>
      </c>
      <c r="E189" s="277">
        <f t="shared" si="52"/>
      </c>
      <c r="F189" s="182"/>
      <c r="G189" s="168" t="str">
        <f t="shared" si="51"/>
        <v>10.</v>
      </c>
      <c r="H189" s="169" t="str">
        <f t="shared" si="51"/>
        <v>Biologia/Przyroda</v>
      </c>
      <c r="I189" s="337">
        <f>$AM$19</f>
        <v>0</v>
      </c>
      <c r="J189" s="277">
        <f t="shared" si="53"/>
      </c>
      <c r="L189" s="229"/>
      <c r="M189" s="225"/>
      <c r="N189" s="170"/>
      <c r="O189" s="225"/>
      <c r="P189" s="225"/>
      <c r="Q189" s="225"/>
      <c r="R189" s="225"/>
      <c r="S189" s="226"/>
      <c r="T189" s="225"/>
      <c r="U189" s="225"/>
      <c r="V189" s="225"/>
      <c r="W189" s="225"/>
      <c r="X189" s="225"/>
      <c r="Y189" s="225"/>
      <c r="Z189" s="225"/>
      <c r="AA189" s="225"/>
      <c r="AB189" s="225"/>
      <c r="AC189" s="225"/>
      <c r="AD189" s="225"/>
      <c r="AE189" s="225"/>
      <c r="AF189" s="225"/>
      <c r="AG189" s="225"/>
      <c r="AH189" s="225"/>
      <c r="AI189" s="225"/>
      <c r="AJ189" s="225"/>
      <c r="AK189" s="225"/>
      <c r="AL189" s="225"/>
      <c r="AM189" s="225"/>
      <c r="AN189" s="225"/>
      <c r="AO189" s="225"/>
      <c r="AP189" s="225"/>
      <c r="AQ189" s="225"/>
      <c r="AR189" s="229"/>
      <c r="AS189" s="229"/>
      <c r="AT189" s="229"/>
      <c r="AU189" s="229"/>
      <c r="AV189" s="229"/>
      <c r="AW189" s="229"/>
      <c r="AX189" s="229"/>
      <c r="AY189" s="229"/>
      <c r="AZ189" s="229"/>
      <c r="BA189" s="229"/>
      <c r="BB189" s="229"/>
      <c r="BC189" s="229"/>
      <c r="BD189" s="229"/>
      <c r="BE189" s="229"/>
      <c r="BF189" s="229"/>
      <c r="BG189" s="229"/>
      <c r="BH189" s="229"/>
    </row>
    <row r="190" spans="2:60" ht="16.5" customHeight="1">
      <c r="B190" s="168" t="str">
        <f t="shared" si="50"/>
        <v>11.</v>
      </c>
      <c r="C190" s="169" t="str">
        <f t="shared" si="50"/>
        <v>Fizyka</v>
      </c>
      <c r="D190" s="337">
        <f>$AP$18</f>
        <v>0</v>
      </c>
      <c r="E190" s="277">
        <f t="shared" si="52"/>
      </c>
      <c r="F190" s="182"/>
      <c r="G190" s="168" t="str">
        <f t="shared" si="51"/>
        <v>11.</v>
      </c>
      <c r="H190" s="169" t="str">
        <f t="shared" si="51"/>
        <v>Fizyka</v>
      </c>
      <c r="I190" s="337">
        <f>$AP$19</f>
        <v>0</v>
      </c>
      <c r="J190" s="277">
        <f t="shared" si="53"/>
      </c>
      <c r="L190" s="229"/>
      <c r="M190" s="225"/>
      <c r="N190" s="170"/>
      <c r="O190" s="225"/>
      <c r="P190" s="225"/>
      <c r="Q190" s="225"/>
      <c r="R190" s="225"/>
      <c r="S190" s="226"/>
      <c r="T190" s="225"/>
      <c r="U190" s="225"/>
      <c r="V190" s="225"/>
      <c r="W190" s="225"/>
      <c r="X190" s="225"/>
      <c r="Y190" s="225"/>
      <c r="Z190" s="225"/>
      <c r="AA190" s="225"/>
      <c r="AB190" s="225"/>
      <c r="AC190" s="225"/>
      <c r="AD190" s="225"/>
      <c r="AE190" s="225"/>
      <c r="AF190" s="225"/>
      <c r="AG190" s="225"/>
      <c r="AH190" s="225"/>
      <c r="AI190" s="225"/>
      <c r="AJ190" s="225"/>
      <c r="AK190" s="225"/>
      <c r="AL190" s="225"/>
      <c r="AM190" s="225"/>
      <c r="AN190" s="225"/>
      <c r="AO190" s="225"/>
      <c r="AP190" s="225"/>
      <c r="AQ190" s="225"/>
      <c r="AR190" s="229"/>
      <c r="AS190" s="229"/>
      <c r="AT190" s="229"/>
      <c r="AU190" s="229"/>
      <c r="AV190" s="229"/>
      <c r="AW190" s="229"/>
      <c r="AX190" s="229"/>
      <c r="AY190" s="229"/>
      <c r="AZ190" s="229"/>
      <c r="BA190" s="229"/>
      <c r="BB190" s="229"/>
      <c r="BC190" s="229"/>
      <c r="BD190" s="229"/>
      <c r="BE190" s="229"/>
      <c r="BF190" s="229"/>
      <c r="BG190" s="229"/>
      <c r="BH190" s="229"/>
    </row>
    <row r="191" spans="2:60" ht="16.5" customHeight="1">
      <c r="B191" s="168" t="str">
        <f>$B$15</f>
        <v>12.</v>
      </c>
      <c r="C191" s="169" t="str">
        <f>$C$15</f>
        <v>Plastyka</v>
      </c>
      <c r="D191" s="337">
        <f>$AS$18</f>
        <v>0</v>
      </c>
      <c r="E191" s="277">
        <f t="shared" si="52"/>
      </c>
      <c r="F191" s="182"/>
      <c r="G191" s="168" t="str">
        <f>$B$15</f>
        <v>12.</v>
      </c>
      <c r="H191" s="169" t="str">
        <f>$C$15</f>
        <v>Plastyka</v>
      </c>
      <c r="I191" s="337">
        <f>$AS$19</f>
        <v>0</v>
      </c>
      <c r="J191" s="277">
        <f t="shared" si="53"/>
      </c>
      <c r="L191" s="229"/>
      <c r="M191" s="225"/>
      <c r="N191" s="170"/>
      <c r="O191" s="225"/>
      <c r="P191" s="225"/>
      <c r="Q191" s="225"/>
      <c r="R191" s="225"/>
      <c r="S191" s="226"/>
      <c r="T191" s="225"/>
      <c r="U191" s="225"/>
      <c r="V191" s="225"/>
      <c r="W191" s="225"/>
      <c r="X191" s="225"/>
      <c r="Y191" s="225"/>
      <c r="Z191" s="225"/>
      <c r="AA191" s="225"/>
      <c r="AB191" s="225"/>
      <c r="AC191" s="225"/>
      <c r="AD191" s="225"/>
      <c r="AE191" s="225"/>
      <c r="AF191" s="225"/>
      <c r="AG191" s="225"/>
      <c r="AH191" s="225"/>
      <c r="AI191" s="225"/>
      <c r="AJ191" s="225"/>
      <c r="AK191" s="225"/>
      <c r="AL191" s="225"/>
      <c r="AM191" s="225"/>
      <c r="AN191" s="225"/>
      <c r="AO191" s="225"/>
      <c r="AP191" s="225"/>
      <c r="AQ191" s="225"/>
      <c r="AR191" s="229"/>
      <c r="AS191" s="229"/>
      <c r="AT191" s="229"/>
      <c r="AU191" s="229"/>
      <c r="AV191" s="229"/>
      <c r="AW191" s="229"/>
      <c r="AX191" s="229"/>
      <c r="AY191" s="229"/>
      <c r="AZ191" s="229"/>
      <c r="BA191" s="229"/>
      <c r="BB191" s="229"/>
      <c r="BC191" s="229"/>
      <c r="BD191" s="229"/>
      <c r="BE191" s="229"/>
      <c r="BF191" s="229"/>
      <c r="BG191" s="229"/>
      <c r="BH191" s="229"/>
    </row>
    <row r="192" spans="2:60" ht="16.5" customHeight="1">
      <c r="B192" s="168" t="s">
        <v>101</v>
      </c>
      <c r="C192" s="169" t="str">
        <f>$C$16</f>
        <v>Muz./Zaj. artyst.</v>
      </c>
      <c r="D192" s="337">
        <f>$AV$18</f>
        <v>0</v>
      </c>
      <c r="E192" s="277">
        <f t="shared" si="52"/>
      </c>
      <c r="F192" s="182"/>
      <c r="G192" s="168" t="str">
        <f>$B$16</f>
        <v>13.</v>
      </c>
      <c r="H192" s="169" t="str">
        <f>$C$16</f>
        <v>Muz./Zaj. artyst.</v>
      </c>
      <c r="I192" s="337">
        <f>$AV$19</f>
        <v>0</v>
      </c>
      <c r="J192" s="277">
        <f t="shared" si="53"/>
      </c>
      <c r="L192" s="229"/>
      <c r="M192" s="225"/>
      <c r="N192" s="170"/>
      <c r="O192" s="225"/>
      <c r="P192" s="225"/>
      <c r="Q192" s="225"/>
      <c r="R192" s="225"/>
      <c r="S192" s="226"/>
      <c r="T192" s="225"/>
      <c r="U192" s="225"/>
      <c r="V192" s="225"/>
      <c r="W192" s="225"/>
      <c r="X192" s="225"/>
      <c r="Y192" s="225"/>
      <c r="Z192" s="225"/>
      <c r="AA192" s="225"/>
      <c r="AB192" s="225"/>
      <c r="AC192" s="225"/>
      <c r="AD192" s="225"/>
      <c r="AE192" s="225"/>
      <c r="AF192" s="225"/>
      <c r="AG192" s="225"/>
      <c r="AH192" s="225"/>
      <c r="AI192" s="225"/>
      <c r="AJ192" s="225"/>
      <c r="AK192" s="225"/>
      <c r="AL192" s="225"/>
      <c r="AM192" s="225"/>
      <c r="AN192" s="225"/>
      <c r="AO192" s="225"/>
      <c r="AP192" s="225"/>
      <c r="AQ192" s="225"/>
      <c r="AR192" s="229"/>
      <c r="AS192" s="229"/>
      <c r="AT192" s="229"/>
      <c r="AU192" s="229"/>
      <c r="AV192" s="229"/>
      <c r="AW192" s="229"/>
      <c r="AX192" s="229"/>
      <c r="AY192" s="229"/>
      <c r="AZ192" s="229"/>
      <c r="BA192" s="229"/>
      <c r="BB192" s="229"/>
      <c r="BC192" s="229"/>
      <c r="BD192" s="229"/>
      <c r="BE192" s="229"/>
      <c r="BF192" s="229"/>
      <c r="BG192" s="229"/>
      <c r="BH192" s="229"/>
    </row>
    <row r="193" spans="2:60" ht="16.5" customHeight="1">
      <c r="B193" s="168" t="s">
        <v>102</v>
      </c>
      <c r="C193" s="169" t="str">
        <f>$C$17</f>
        <v>Technika</v>
      </c>
      <c r="D193" s="337">
        <f>$AX$18</f>
        <v>0</v>
      </c>
      <c r="E193" s="277">
        <f t="shared" si="52"/>
      </c>
      <c r="F193" s="182"/>
      <c r="G193" s="168" t="str">
        <f>$B$17</f>
        <v>14.</v>
      </c>
      <c r="H193" s="169" t="str">
        <f>$C$17</f>
        <v>Technika</v>
      </c>
      <c r="I193" s="337">
        <f>$AX$19</f>
        <v>0</v>
      </c>
      <c r="J193" s="277">
        <f t="shared" si="53"/>
      </c>
      <c r="L193" s="229"/>
      <c r="M193" s="225"/>
      <c r="N193" s="170"/>
      <c r="O193" s="225"/>
      <c r="P193" s="225"/>
      <c r="Q193" s="225"/>
      <c r="R193" s="225"/>
      <c r="S193" s="226"/>
      <c r="T193" s="225"/>
      <c r="U193" s="225"/>
      <c r="V193" s="225"/>
      <c r="W193" s="225"/>
      <c r="X193" s="225"/>
      <c r="Y193" s="225"/>
      <c r="Z193" s="225"/>
      <c r="AA193" s="225"/>
      <c r="AB193" s="225"/>
      <c r="AC193" s="225"/>
      <c r="AD193" s="225"/>
      <c r="AE193" s="225"/>
      <c r="AF193" s="225"/>
      <c r="AG193" s="225"/>
      <c r="AH193" s="225"/>
      <c r="AI193" s="225"/>
      <c r="AJ193" s="225"/>
      <c r="AK193" s="225"/>
      <c r="AL193" s="225"/>
      <c r="AM193" s="225"/>
      <c r="AN193" s="225"/>
      <c r="AO193" s="225"/>
      <c r="AP193" s="225"/>
      <c r="AQ193" s="225"/>
      <c r="AR193" s="229"/>
      <c r="AS193" s="229"/>
      <c r="AT193" s="229"/>
      <c r="AU193" s="229"/>
      <c r="AV193" s="229"/>
      <c r="AW193" s="229"/>
      <c r="AX193" s="229"/>
      <c r="AY193" s="229"/>
      <c r="AZ193" s="229"/>
      <c r="BA193" s="229"/>
      <c r="BB193" s="229"/>
      <c r="BC193" s="229"/>
      <c r="BD193" s="229"/>
      <c r="BE193" s="229"/>
      <c r="BF193" s="229"/>
      <c r="BG193" s="229"/>
      <c r="BH193" s="229"/>
    </row>
    <row r="194" spans="2:60" ht="16.5" customHeight="1">
      <c r="B194" s="168">
        <v>15</v>
      </c>
      <c r="C194" s="169" t="str">
        <f>$C$18</f>
        <v>Informatyka</v>
      </c>
      <c r="D194" s="337">
        <f>$AZ$18</f>
        <v>0</v>
      </c>
      <c r="E194" s="277">
        <f t="shared" si="52"/>
      </c>
      <c r="F194" s="182"/>
      <c r="G194" s="168">
        <f>$B$18</f>
        <v>15</v>
      </c>
      <c r="H194" s="169" t="str">
        <f>$C$18</f>
        <v>Informatyka</v>
      </c>
      <c r="I194" s="337">
        <f>$AZ$19</f>
        <v>0</v>
      </c>
      <c r="J194" s="277">
        <f t="shared" si="53"/>
      </c>
      <c r="L194" s="229"/>
      <c r="M194" s="225"/>
      <c r="N194" s="170"/>
      <c r="O194" s="225"/>
      <c r="P194" s="225"/>
      <c r="Q194" s="225"/>
      <c r="R194" s="225"/>
      <c r="S194" s="226"/>
      <c r="T194" s="225"/>
      <c r="U194" s="225"/>
      <c r="V194" s="225"/>
      <c r="W194" s="225"/>
      <c r="X194" s="225"/>
      <c r="Y194" s="225"/>
      <c r="Z194" s="225"/>
      <c r="AA194" s="225"/>
      <c r="AB194" s="225"/>
      <c r="AC194" s="225"/>
      <c r="AD194" s="225"/>
      <c r="AE194" s="225"/>
      <c r="AF194" s="225"/>
      <c r="AG194" s="225"/>
      <c r="AH194" s="225"/>
      <c r="AI194" s="225"/>
      <c r="AJ194" s="225"/>
      <c r="AK194" s="225"/>
      <c r="AL194" s="225"/>
      <c r="AM194" s="225"/>
      <c r="AN194" s="225"/>
      <c r="AO194" s="225"/>
      <c r="AP194" s="225"/>
      <c r="AQ194" s="225"/>
      <c r="AR194" s="229"/>
      <c r="AS194" s="229"/>
      <c r="AT194" s="229"/>
      <c r="AU194" s="229"/>
      <c r="AV194" s="229"/>
      <c r="AW194" s="229"/>
      <c r="AX194" s="229"/>
      <c r="AY194" s="229"/>
      <c r="AZ194" s="229"/>
      <c r="BA194" s="229"/>
      <c r="BB194" s="229"/>
      <c r="BC194" s="229"/>
      <c r="BD194" s="229"/>
      <c r="BE194" s="229"/>
      <c r="BF194" s="229"/>
      <c r="BG194" s="229"/>
      <c r="BH194" s="229"/>
    </row>
    <row r="195" spans="1:60" ht="16.5" customHeight="1">
      <c r="A195" s="166"/>
      <c r="B195" s="168">
        <v>16</v>
      </c>
      <c r="C195" s="169" t="str">
        <f>$C$19</f>
        <v>WOS</v>
      </c>
      <c r="D195" s="337">
        <f>$BB$18</f>
        <v>0</v>
      </c>
      <c r="E195" s="277">
        <f t="shared" si="52"/>
      </c>
      <c r="F195" s="182"/>
      <c r="G195" s="168">
        <v>16</v>
      </c>
      <c r="H195" s="169" t="str">
        <f>$C$19</f>
        <v>WOS</v>
      </c>
      <c r="I195" s="337">
        <f>$BB$19</f>
        <v>0</v>
      </c>
      <c r="J195" s="277">
        <f t="shared" si="53"/>
      </c>
      <c r="K195" s="166"/>
      <c r="L195" s="229"/>
      <c r="M195" s="225"/>
      <c r="N195" s="170"/>
      <c r="O195" s="225"/>
      <c r="P195" s="225"/>
      <c r="Q195" s="225"/>
      <c r="R195" s="225"/>
      <c r="S195" s="226"/>
      <c r="T195" s="225"/>
      <c r="U195" s="225"/>
      <c r="V195" s="225"/>
      <c r="W195" s="225"/>
      <c r="X195" s="225"/>
      <c r="Y195" s="225"/>
      <c r="Z195" s="225"/>
      <c r="AA195" s="225"/>
      <c r="AB195" s="225"/>
      <c r="AC195" s="225"/>
      <c r="AD195" s="225"/>
      <c r="AE195" s="225"/>
      <c r="AF195" s="225"/>
      <c r="AG195" s="225"/>
      <c r="AH195" s="225"/>
      <c r="AI195" s="225"/>
      <c r="AJ195" s="225"/>
      <c r="AK195" s="225"/>
      <c r="AL195" s="225"/>
      <c r="AM195" s="225"/>
      <c r="AN195" s="225"/>
      <c r="AO195" s="225"/>
      <c r="AP195" s="225"/>
      <c r="AQ195" s="225"/>
      <c r="AR195" s="229"/>
      <c r="AS195" s="229"/>
      <c r="AT195" s="229"/>
      <c r="AU195" s="229"/>
      <c r="AV195" s="229"/>
      <c r="AW195" s="229"/>
      <c r="AX195" s="229"/>
      <c r="AY195" s="229"/>
      <c r="AZ195" s="229"/>
      <c r="BA195" s="229"/>
      <c r="BB195" s="229"/>
      <c r="BC195" s="229"/>
      <c r="BD195" s="229"/>
      <c r="BE195" s="229"/>
      <c r="BF195" s="229"/>
      <c r="BG195" s="229"/>
      <c r="BH195" s="229"/>
    </row>
    <row r="196" spans="2:60" ht="16.5" customHeight="1">
      <c r="B196" s="168">
        <f>B20</f>
        <v>17</v>
      </c>
      <c r="C196" s="169" t="str">
        <f>C20</f>
        <v>Wych. fizyczne</v>
      </c>
      <c r="D196" s="337">
        <f>$BD$18</f>
        <v>0</v>
      </c>
      <c r="E196" s="277">
        <f t="shared" si="52"/>
      </c>
      <c r="F196" s="340"/>
      <c r="G196" s="168">
        <f>B20</f>
        <v>17</v>
      </c>
      <c r="H196" s="169" t="str">
        <f>C20</f>
        <v>Wych. fizyczne</v>
      </c>
      <c r="I196" s="337">
        <f>$BD$19</f>
        <v>0</v>
      </c>
      <c r="J196" s="277">
        <f t="shared" si="53"/>
      </c>
      <c r="L196" s="229"/>
      <c r="M196" s="229"/>
      <c r="N196" s="181"/>
      <c r="O196" s="229"/>
      <c r="P196" s="229"/>
      <c r="Q196" s="229"/>
      <c r="R196" s="229"/>
      <c r="S196" s="230"/>
      <c r="T196" s="229"/>
      <c r="U196" s="229"/>
      <c r="V196" s="229"/>
      <c r="W196" s="229"/>
      <c r="X196" s="229"/>
      <c r="Y196" s="229"/>
      <c r="Z196" s="229"/>
      <c r="AA196" s="229"/>
      <c r="AB196" s="229"/>
      <c r="AC196" s="229"/>
      <c r="AD196" s="229"/>
      <c r="AE196" s="229"/>
      <c r="AF196" s="229"/>
      <c r="AG196" s="229"/>
      <c r="AH196" s="229"/>
      <c r="AI196" s="229"/>
      <c r="AJ196" s="229"/>
      <c r="AK196" s="229"/>
      <c r="AL196" s="229"/>
      <c r="AM196" s="229"/>
      <c r="AN196" s="229"/>
      <c r="AO196" s="229"/>
      <c r="AP196" s="229"/>
      <c r="AQ196" s="229"/>
      <c r="AR196" s="229"/>
      <c r="AS196" s="229"/>
      <c r="AT196" s="229"/>
      <c r="AU196" s="229"/>
      <c r="AV196" s="229"/>
      <c r="AW196" s="229"/>
      <c r="AX196" s="229"/>
      <c r="AY196" s="229"/>
      <c r="AZ196" s="229"/>
      <c r="BA196" s="229"/>
      <c r="BB196" s="229"/>
      <c r="BC196" s="229"/>
      <c r="BD196" s="229"/>
      <c r="BE196" s="229"/>
      <c r="BF196" s="229"/>
      <c r="BG196" s="229"/>
      <c r="BH196" s="229"/>
    </row>
    <row r="197" spans="2:60" ht="16.5" customHeight="1">
      <c r="B197" s="313">
        <v>18</v>
      </c>
      <c r="C197" s="315" t="str">
        <f>$C$21</f>
        <v>EDB</v>
      </c>
      <c r="D197" s="338">
        <f>$BE$18</f>
        <v>0</v>
      </c>
      <c r="E197" s="314">
        <f t="shared" si="52"/>
      </c>
      <c r="F197" s="172"/>
      <c r="G197" s="313">
        <v>18</v>
      </c>
      <c r="H197" s="315" t="str">
        <f>$C$21</f>
        <v>EDB</v>
      </c>
      <c r="I197" s="338">
        <f>$BE$19</f>
        <v>0</v>
      </c>
      <c r="J197" s="314">
        <f t="shared" si="53"/>
      </c>
      <c r="L197" s="229"/>
      <c r="M197" s="174"/>
      <c r="N197" s="188"/>
      <c r="O197" s="174"/>
      <c r="P197" s="174"/>
      <c r="Q197" s="174"/>
      <c r="R197" s="174"/>
      <c r="S197" s="173"/>
      <c r="T197" s="174"/>
      <c r="U197" s="174"/>
      <c r="V197" s="174"/>
      <c r="W197" s="174"/>
      <c r="X197" s="174"/>
      <c r="Y197" s="174"/>
      <c r="Z197" s="174"/>
      <c r="AA197" s="174"/>
      <c r="AB197" s="174"/>
      <c r="AC197" s="174"/>
      <c r="AD197" s="174"/>
      <c r="AE197" s="174"/>
      <c r="AF197" s="174"/>
      <c r="AG197" s="174"/>
      <c r="AH197" s="174"/>
      <c r="AI197" s="174"/>
      <c r="AJ197" s="174"/>
      <c r="AK197" s="174"/>
      <c r="AL197" s="174"/>
      <c r="AM197" s="174"/>
      <c r="AN197" s="174"/>
      <c r="AO197" s="174"/>
      <c r="AP197" s="174"/>
      <c r="AQ197" s="174"/>
      <c r="AR197" s="229"/>
      <c r="AS197" s="229"/>
      <c r="AT197" s="229"/>
      <c r="AU197" s="229"/>
      <c r="AV197" s="229"/>
      <c r="AW197" s="229"/>
      <c r="AX197" s="229"/>
      <c r="AY197" s="229"/>
      <c r="AZ197" s="229"/>
      <c r="BA197" s="229"/>
      <c r="BB197" s="229"/>
      <c r="BC197" s="229"/>
      <c r="BD197" s="229"/>
      <c r="BE197" s="229"/>
      <c r="BF197" s="229"/>
      <c r="BG197" s="229"/>
      <c r="BH197" s="229"/>
    </row>
    <row r="198" spans="2:60" ht="16.5" customHeight="1">
      <c r="B198" s="178"/>
      <c r="C198" s="172" t="s">
        <v>106</v>
      </c>
      <c r="D198" s="179"/>
      <c r="E198" s="180"/>
      <c r="F198" s="182"/>
      <c r="G198" s="178"/>
      <c r="H198" s="172" t="s">
        <v>106</v>
      </c>
      <c r="I198" s="179"/>
      <c r="J198" s="180"/>
      <c r="L198" s="229"/>
      <c r="M198" s="182"/>
      <c r="N198" s="189"/>
      <c r="O198" s="182"/>
      <c r="P198" s="182"/>
      <c r="Q198" s="182"/>
      <c r="R198" s="182"/>
      <c r="S198" s="224"/>
      <c r="T198" s="182"/>
      <c r="U198" s="182"/>
      <c r="V198" s="182"/>
      <c r="W198" s="182"/>
      <c r="X198" s="182"/>
      <c r="Y198" s="182"/>
      <c r="Z198" s="182"/>
      <c r="AA198" s="182"/>
      <c r="AB198" s="182"/>
      <c r="AC198" s="182"/>
      <c r="AD198" s="182"/>
      <c r="AE198" s="182"/>
      <c r="AF198" s="182"/>
      <c r="AG198" s="182"/>
      <c r="AH198" s="182"/>
      <c r="AI198" s="182"/>
      <c r="AJ198" s="182"/>
      <c r="AK198" s="182"/>
      <c r="AL198" s="182"/>
      <c r="AM198" s="182"/>
      <c r="AN198" s="182"/>
      <c r="AO198" s="182"/>
      <c r="AP198" s="182"/>
      <c r="AQ198" s="182"/>
      <c r="AR198" s="229"/>
      <c r="AS198" s="229"/>
      <c r="AT198" s="229"/>
      <c r="AU198" s="229"/>
      <c r="AV198" s="229"/>
      <c r="AW198" s="229"/>
      <c r="AX198" s="229"/>
      <c r="AY198" s="229"/>
      <c r="AZ198" s="229"/>
      <c r="BA198" s="229"/>
      <c r="BB198" s="229"/>
      <c r="BC198" s="229"/>
      <c r="BD198" s="229"/>
      <c r="BE198" s="229"/>
      <c r="BF198" s="229"/>
      <c r="BG198" s="229"/>
      <c r="BH198" s="229"/>
    </row>
    <row r="199" spans="2:60" ht="16.5" customHeight="1">
      <c r="B199" s="448" t="s">
        <v>87</v>
      </c>
      <c r="C199" s="449"/>
      <c r="D199" s="449"/>
      <c r="E199" s="450"/>
      <c r="F199" s="182"/>
      <c r="G199" s="448" t="s">
        <v>87</v>
      </c>
      <c r="H199" s="449"/>
      <c r="I199" s="449"/>
      <c r="J199" s="450"/>
      <c r="L199" s="229"/>
      <c r="M199" s="229"/>
      <c r="N199" s="181"/>
      <c r="O199" s="229"/>
      <c r="P199" s="229"/>
      <c r="Q199" s="229"/>
      <c r="R199" s="229"/>
      <c r="S199" s="230"/>
      <c r="T199" s="229"/>
      <c r="U199" s="229"/>
      <c r="V199" s="229"/>
      <c r="W199" s="229"/>
      <c r="X199" s="229"/>
      <c r="Y199" s="229"/>
      <c r="Z199" s="229"/>
      <c r="AA199" s="229"/>
      <c r="AB199" s="229"/>
      <c r="AC199" s="229"/>
      <c r="AD199" s="229"/>
      <c r="AE199" s="229"/>
      <c r="AF199" s="229"/>
      <c r="AG199" s="229"/>
      <c r="AH199" s="229"/>
      <c r="AI199" s="229"/>
      <c r="AJ199" s="229"/>
      <c r="AK199" s="229"/>
      <c r="AL199" s="229"/>
      <c r="AM199" s="229"/>
      <c r="AN199" s="229"/>
      <c r="AO199" s="229"/>
      <c r="AP199" s="229"/>
      <c r="AQ199" s="229"/>
      <c r="AR199" s="229"/>
      <c r="AS199" s="229"/>
      <c r="AT199" s="229"/>
      <c r="AU199" s="229"/>
      <c r="AV199" s="229"/>
      <c r="AW199" s="229"/>
      <c r="AX199" s="229"/>
      <c r="AY199" s="229"/>
      <c r="AZ199" s="229"/>
      <c r="BA199" s="229"/>
      <c r="BB199" s="229"/>
      <c r="BC199" s="229"/>
      <c r="BD199" s="229"/>
      <c r="BE199" s="229"/>
      <c r="BF199" s="229"/>
      <c r="BG199" s="229"/>
      <c r="BH199" s="229"/>
    </row>
    <row r="200" spans="1:73" ht="16.5" customHeight="1">
      <c r="A200" s="166"/>
      <c r="B200" s="275">
        <v>19</v>
      </c>
      <c r="C200" s="198" t="s">
        <v>112</v>
      </c>
      <c r="E200" s="223">
        <f>$M$30</f>
        <v>0</v>
      </c>
      <c r="F200" s="182"/>
      <c r="G200" s="275">
        <v>20</v>
      </c>
      <c r="H200" s="198" t="s">
        <v>112</v>
      </c>
      <c r="J200" s="223">
        <f>$M$30</f>
        <v>0</v>
      </c>
      <c r="K200" s="182"/>
      <c r="L200" s="225"/>
      <c r="M200" s="225"/>
      <c r="N200" s="225"/>
      <c r="O200" s="225"/>
      <c r="P200" s="225"/>
      <c r="Q200" s="225"/>
      <c r="R200" s="225"/>
      <c r="S200" s="225"/>
      <c r="T200" s="225"/>
      <c r="U200" s="225"/>
      <c r="V200" s="225"/>
      <c r="W200" s="225"/>
      <c r="X200" s="225"/>
      <c r="Y200" s="225"/>
      <c r="Z200" s="225"/>
      <c r="AA200" s="225"/>
      <c r="AB200" s="225"/>
      <c r="AC200" s="225"/>
      <c r="AD200" s="225"/>
      <c r="AE200" s="225"/>
      <c r="AF200" s="225"/>
      <c r="AG200" s="225"/>
      <c r="AH200" s="225"/>
      <c r="AI200" s="225"/>
      <c r="AJ200" s="225"/>
      <c r="AK200" s="225"/>
      <c r="AL200" s="225"/>
      <c r="AM200" s="225"/>
      <c r="AN200" s="225"/>
      <c r="AO200" s="225"/>
      <c r="AP200" s="225"/>
      <c r="AQ200" s="225"/>
      <c r="AR200" s="225"/>
      <c r="AS200" s="225"/>
      <c r="AT200" s="225"/>
      <c r="AU200" s="225"/>
      <c r="AV200" s="225"/>
      <c r="AW200" s="225"/>
      <c r="AX200" s="225"/>
      <c r="AY200" s="225"/>
      <c r="AZ200" s="225"/>
      <c r="BA200" s="225"/>
      <c r="BB200" s="225"/>
      <c r="BC200" s="225"/>
      <c r="BD200" s="225"/>
      <c r="BE200" s="225"/>
      <c r="BF200" s="225"/>
      <c r="BG200" s="225"/>
      <c r="BH200" s="225"/>
      <c r="BI200" s="225"/>
      <c r="BJ200" s="183"/>
      <c r="BK200" s="183"/>
      <c r="BL200" s="183"/>
      <c r="BM200" s="183"/>
      <c r="BN200" s="183"/>
      <c r="BO200" s="183"/>
      <c r="BP200" s="183"/>
      <c r="BQ200" s="183"/>
      <c r="BR200" s="183"/>
      <c r="BS200" s="183"/>
      <c r="BT200" s="183"/>
      <c r="BU200" s="183"/>
    </row>
    <row r="201" spans="1:60" s="291" customFormat="1" ht="16.5" customHeight="1">
      <c r="A201" s="278"/>
      <c r="B201" s="445">
        <f>BF20</f>
        <v>0</v>
      </c>
      <c r="C201" s="446"/>
      <c r="D201" s="446"/>
      <c r="E201" s="447"/>
      <c r="F201" s="279"/>
      <c r="G201" s="445">
        <f>BF21</f>
        <v>0</v>
      </c>
      <c r="H201" s="446"/>
      <c r="I201" s="446"/>
      <c r="J201" s="447"/>
      <c r="K201" s="279"/>
      <c r="L201" s="299"/>
      <c r="M201" s="300"/>
      <c r="N201" s="301"/>
      <c r="O201" s="300"/>
      <c r="P201" s="302"/>
      <c r="Q201" s="299"/>
      <c r="R201" s="303"/>
      <c r="S201" s="289"/>
      <c r="T201" s="299"/>
      <c r="U201" s="304"/>
      <c r="V201" s="289"/>
      <c r="W201" s="299"/>
      <c r="X201" s="304"/>
      <c r="Y201" s="302"/>
      <c r="Z201" s="299"/>
      <c r="AA201" s="304"/>
      <c r="AB201" s="302"/>
      <c r="AC201" s="299"/>
      <c r="AD201" s="300"/>
      <c r="AE201" s="302"/>
      <c r="AF201" s="299"/>
      <c r="AG201" s="300"/>
      <c r="AH201" s="302"/>
      <c r="AI201" s="299"/>
      <c r="AJ201" s="303"/>
      <c r="AK201" s="289"/>
      <c r="AL201" s="299"/>
      <c r="AM201" s="303"/>
      <c r="AN201" s="289"/>
      <c r="AO201" s="299"/>
      <c r="AP201" s="303"/>
      <c r="AQ201" s="289"/>
      <c r="AR201" s="299"/>
      <c r="AS201" s="300"/>
      <c r="AT201" s="305"/>
      <c r="AU201" s="300"/>
      <c r="AV201" s="300"/>
      <c r="AW201" s="300"/>
      <c r="AX201" s="300"/>
      <c r="AY201" s="300"/>
      <c r="AZ201" s="300"/>
      <c r="BA201" s="300"/>
      <c r="BB201" s="300"/>
      <c r="BC201" s="299"/>
      <c r="BD201" s="306"/>
      <c r="BE201" s="306"/>
      <c r="BF201" s="306"/>
      <c r="BG201" s="306"/>
      <c r="BH201" s="306"/>
    </row>
    <row r="202" spans="1:76" ht="16.5" customHeight="1">
      <c r="A202" s="166"/>
      <c r="B202" s="185" t="str">
        <f aca="true" t="shared" si="54" ref="B202:C212">B4</f>
        <v>1.</v>
      </c>
      <c r="C202" s="186" t="str">
        <f t="shared" si="54"/>
        <v>Zachowanie</v>
      </c>
      <c r="D202" s="336">
        <f>M20</f>
        <v>0</v>
      </c>
      <c r="E202" s="276" t="str">
        <f>IF(T(D202)="wz","wzorowe",IF(T(D202)="bdb","bardzo dobre",IF(T(D202)="db","dobre",IF(T(D202)="popr","poprawne",IF(T(D202)="ndp","nieodpowiednie",IF(T(D202)="ng","naganne",IF(VALUE(D202)=6,"błąd","błąd")))))))</f>
        <v>błąd</v>
      </c>
      <c r="F202" s="182"/>
      <c r="G202" s="185" t="str">
        <f aca="true" t="shared" si="55" ref="G202:H212">B4</f>
        <v>1.</v>
      </c>
      <c r="H202" s="186" t="str">
        <f t="shared" si="55"/>
        <v>Zachowanie</v>
      </c>
      <c r="I202" s="336">
        <f>M21</f>
        <v>0</v>
      </c>
      <c r="J202" s="276" t="str">
        <f>IF(T(I202)="wz","wzorowe",IF(T(I202)="bdb","bardzo dobre",IF(T(I202)="db","dobre",IF(T(I202)="popr","poprawne",IF(T(I202)="ndp","nieodpowiednie",IF(T(I202)="ng","naganne",IF(VALUE(I202)=6,"błąd","błąd")))))))</f>
        <v>błąd</v>
      </c>
      <c r="K202" s="166"/>
      <c r="L202" s="229"/>
      <c r="M202" s="229"/>
      <c r="N202" s="229"/>
      <c r="O202" s="229"/>
      <c r="P202" s="229"/>
      <c r="Q202" s="229"/>
      <c r="R202" s="229"/>
      <c r="S202" s="229"/>
      <c r="T202" s="229"/>
      <c r="U202" s="229"/>
      <c r="V202" s="229"/>
      <c r="W202" s="229"/>
      <c r="X202" s="229"/>
      <c r="Y202" s="229"/>
      <c r="Z202" s="229"/>
      <c r="AA202" s="229"/>
      <c r="AB202" s="229"/>
      <c r="AC202" s="229"/>
      <c r="AD202" s="229"/>
      <c r="AE202" s="229"/>
      <c r="AF202" s="229"/>
      <c r="AG202" s="229"/>
      <c r="AH202" s="229"/>
      <c r="AI202" s="229"/>
      <c r="AJ202" s="229"/>
      <c r="AK202" s="229"/>
      <c r="AL202" s="229"/>
      <c r="AM202" s="229"/>
      <c r="AN202" s="229"/>
      <c r="AO202" s="229"/>
      <c r="AP202" s="229"/>
      <c r="AQ202" s="229"/>
      <c r="AR202" s="229"/>
      <c r="AS202" s="229"/>
      <c r="AT202" s="229"/>
      <c r="AU202" s="229"/>
      <c r="AV202" s="229"/>
      <c r="AW202" s="229"/>
      <c r="AX202" s="229"/>
      <c r="AY202" s="229"/>
      <c r="AZ202" s="229"/>
      <c r="BA202" s="229"/>
      <c r="BB202" s="229"/>
      <c r="BC202" s="229"/>
      <c r="BD202" s="229"/>
      <c r="BE202" s="229"/>
      <c r="BF202" s="229"/>
      <c r="BG202" s="229"/>
      <c r="BH202" s="229"/>
      <c r="BJ202" s="190"/>
      <c r="BK202" s="190"/>
      <c r="BL202" s="190"/>
      <c r="BM202" s="190"/>
      <c r="BN202" s="190"/>
      <c r="BO202" s="190"/>
      <c r="BP202" s="190"/>
      <c r="BQ202" s="190"/>
      <c r="BR202" s="190"/>
      <c r="BS202" s="190"/>
      <c r="BT202" s="190"/>
      <c r="BU202" s="190"/>
      <c r="BV202" s="190"/>
      <c r="BW202" s="190"/>
      <c r="BX202" s="190"/>
    </row>
    <row r="203" spans="2:60" ht="16.5" customHeight="1">
      <c r="B203" s="168" t="str">
        <f t="shared" si="54"/>
        <v>2.</v>
      </c>
      <c r="C203" s="169" t="str">
        <f t="shared" si="54"/>
        <v>Religia/Etyka</v>
      </c>
      <c r="D203" s="337">
        <f>O20</f>
        <v>0</v>
      </c>
      <c r="E203" s="277">
        <f>IF(T(D203)="zw","zwolniony",IF(VALUE(D203)=1,"niedostateczny",IF(VALUE(D203)=2,"dopuszczający",IF(VALUE(D203)=3,"dostateczny",IF(VALUE(D203)=4,"dobry",IF(VALUE(D203)=5,"bardzo dobry",IF(VALUE(D203)=6,"celujący","")))))))</f>
      </c>
      <c r="F203" s="182"/>
      <c r="G203" s="168" t="str">
        <f t="shared" si="55"/>
        <v>2.</v>
      </c>
      <c r="H203" s="169" t="str">
        <f t="shared" si="55"/>
        <v>Religia/Etyka</v>
      </c>
      <c r="I203" s="337">
        <f>O21</f>
        <v>0</v>
      </c>
      <c r="J203" s="277">
        <f>IF(T(I203)="zw","zwolniony",IF(VALUE(I203)=1,"niedostateczny",IF(VALUE(I203)=2,"dopuszczający",IF(VALUE(I203)=3,"dostateczny",IF(VALUE(I203)=4,"dobry",IF(VALUE(I203)=5,"bardzo dobry",IF(VALUE(I203)=6,"celujący","")))))))</f>
      </c>
      <c r="L203" s="229"/>
      <c r="M203" s="225"/>
      <c r="N203" s="170"/>
      <c r="O203" s="225"/>
      <c r="P203" s="225"/>
      <c r="Q203" s="225"/>
      <c r="R203" s="225"/>
      <c r="S203" s="226"/>
      <c r="T203" s="225"/>
      <c r="U203" s="225"/>
      <c r="V203" s="225"/>
      <c r="W203" s="225"/>
      <c r="X203" s="225"/>
      <c r="Y203" s="225"/>
      <c r="Z203" s="225"/>
      <c r="AA203" s="225"/>
      <c r="AB203" s="225"/>
      <c r="AC203" s="225"/>
      <c r="AD203" s="225"/>
      <c r="AE203" s="225"/>
      <c r="AF203" s="225"/>
      <c r="AG203" s="225"/>
      <c r="AH203" s="225"/>
      <c r="AI203" s="225"/>
      <c r="AJ203" s="225"/>
      <c r="AK203" s="225"/>
      <c r="AL203" s="225"/>
      <c r="AM203" s="225"/>
      <c r="AN203" s="225"/>
      <c r="AO203" s="225"/>
      <c r="AP203" s="225"/>
      <c r="AQ203" s="225"/>
      <c r="AR203" s="229"/>
      <c r="AS203" s="229"/>
      <c r="AT203" s="229"/>
      <c r="AU203" s="229"/>
      <c r="AV203" s="229"/>
      <c r="AW203" s="229"/>
      <c r="AX203" s="229"/>
      <c r="AY203" s="229"/>
      <c r="AZ203" s="229"/>
      <c r="BA203" s="229"/>
      <c r="BB203" s="229"/>
      <c r="BC203" s="229"/>
      <c r="BD203" s="229"/>
      <c r="BE203" s="229"/>
      <c r="BF203" s="229"/>
      <c r="BG203" s="229"/>
      <c r="BH203" s="229"/>
    </row>
    <row r="204" spans="2:60" ht="16.5" customHeight="1">
      <c r="B204" s="168" t="str">
        <f t="shared" si="54"/>
        <v>3.</v>
      </c>
      <c r="C204" s="169" t="str">
        <f t="shared" si="54"/>
        <v>Język polski</v>
      </c>
      <c r="D204" s="337">
        <f>R20</f>
        <v>0</v>
      </c>
      <c r="E204" s="277">
        <f aca="true" t="shared" si="56" ref="E204:E219">IF(T(D204)="zw","zwolniony",IF(VALUE(D204)=1,"niedostateczny",IF(VALUE(D204)=2,"dopuszczający",IF(VALUE(D204)=3,"dostateczny",IF(VALUE(D204)=4,"dobry",IF(VALUE(D204)=5,"bardzo dobry",IF(VALUE(D204)=6,"celujący","")))))))</f>
      </c>
      <c r="F204" s="182"/>
      <c r="G204" s="168" t="str">
        <f t="shared" si="55"/>
        <v>3.</v>
      </c>
      <c r="H204" s="169" t="str">
        <f t="shared" si="55"/>
        <v>Język polski</v>
      </c>
      <c r="I204" s="337">
        <f>R21</f>
        <v>0</v>
      </c>
      <c r="J204" s="277">
        <f aca="true" t="shared" si="57" ref="J204:J219">IF(T(I204)="zw","zwolniony",IF(VALUE(I204)=1,"niedostateczny",IF(VALUE(I204)=2,"dopuszczający",IF(VALUE(I204)=3,"dostateczny",IF(VALUE(I204)=4,"dobry",IF(VALUE(I204)=5,"bardzo dobry",IF(VALUE(I204)=6,"celujący","")))))))</f>
      </c>
      <c r="L204" s="229"/>
      <c r="M204" s="225"/>
      <c r="N204" s="170"/>
      <c r="O204" s="225"/>
      <c r="P204" s="225"/>
      <c r="Q204" s="225"/>
      <c r="R204" s="225"/>
      <c r="S204" s="226"/>
      <c r="T204" s="225"/>
      <c r="U204" s="225"/>
      <c r="V204" s="225"/>
      <c r="W204" s="225"/>
      <c r="X204" s="225"/>
      <c r="Y204" s="225"/>
      <c r="Z204" s="225"/>
      <c r="AA204" s="225"/>
      <c r="AB204" s="225"/>
      <c r="AC204" s="225"/>
      <c r="AD204" s="225"/>
      <c r="AE204" s="225"/>
      <c r="AF204" s="225"/>
      <c r="AG204" s="225"/>
      <c r="AH204" s="225"/>
      <c r="AI204" s="225"/>
      <c r="AJ204" s="225"/>
      <c r="AK204" s="225"/>
      <c r="AL204" s="225"/>
      <c r="AM204" s="225"/>
      <c r="AN204" s="225"/>
      <c r="AO204" s="225"/>
      <c r="AP204" s="225"/>
      <c r="AQ204" s="225"/>
      <c r="AR204" s="229"/>
      <c r="AS204" s="229"/>
      <c r="AT204" s="229"/>
      <c r="AU204" s="229"/>
      <c r="AV204" s="229"/>
      <c r="AW204" s="229"/>
      <c r="AX204" s="229"/>
      <c r="AY204" s="229"/>
      <c r="AZ204" s="229"/>
      <c r="BA204" s="229"/>
      <c r="BB204" s="229"/>
      <c r="BC204" s="229"/>
      <c r="BD204" s="229"/>
      <c r="BE204" s="229"/>
      <c r="BF204" s="229"/>
      <c r="BG204" s="229"/>
      <c r="BH204" s="229"/>
    </row>
    <row r="205" spans="2:60" ht="16.5" customHeight="1">
      <c r="B205" s="168" t="str">
        <f t="shared" si="54"/>
        <v>4.</v>
      </c>
      <c r="C205" s="169" t="str">
        <f t="shared" si="54"/>
        <v>Język niemiecki</v>
      </c>
      <c r="D205" s="337">
        <f>U20</f>
        <v>0</v>
      </c>
      <c r="E205" s="277">
        <f t="shared" si="56"/>
      </c>
      <c r="F205" s="182"/>
      <c r="G205" s="168" t="str">
        <f t="shared" si="55"/>
        <v>4.</v>
      </c>
      <c r="H205" s="169" t="str">
        <f t="shared" si="55"/>
        <v>Język niemiecki</v>
      </c>
      <c r="I205" s="337">
        <f>U21</f>
        <v>0</v>
      </c>
      <c r="J205" s="277">
        <f t="shared" si="57"/>
      </c>
      <c r="L205" s="229"/>
      <c r="M205" s="225"/>
      <c r="N205" s="170"/>
      <c r="O205" s="225"/>
      <c r="P205" s="225"/>
      <c r="Q205" s="225"/>
      <c r="R205" s="225"/>
      <c r="S205" s="226"/>
      <c r="T205" s="225"/>
      <c r="U205" s="225"/>
      <c r="V205" s="225"/>
      <c r="W205" s="225"/>
      <c r="X205" s="225"/>
      <c r="Y205" s="225"/>
      <c r="Z205" s="225"/>
      <c r="AA205" s="225"/>
      <c r="AB205" s="225"/>
      <c r="AC205" s="225"/>
      <c r="AD205" s="225"/>
      <c r="AE205" s="225"/>
      <c r="AF205" s="225"/>
      <c r="AG205" s="225"/>
      <c r="AH205" s="225"/>
      <c r="AI205" s="225"/>
      <c r="AJ205" s="225"/>
      <c r="AK205" s="225"/>
      <c r="AL205" s="225"/>
      <c r="AM205" s="225"/>
      <c r="AN205" s="225"/>
      <c r="AO205" s="225"/>
      <c r="AP205" s="225"/>
      <c r="AQ205" s="225"/>
      <c r="AR205" s="229"/>
      <c r="AS205" s="229"/>
      <c r="AT205" s="229"/>
      <c r="AU205" s="229"/>
      <c r="AV205" s="229"/>
      <c r="AW205" s="229"/>
      <c r="AX205" s="229"/>
      <c r="AY205" s="229"/>
      <c r="AZ205" s="229"/>
      <c r="BA205" s="229"/>
      <c r="BB205" s="229"/>
      <c r="BC205" s="229"/>
      <c r="BD205" s="229"/>
      <c r="BE205" s="229"/>
      <c r="BF205" s="229"/>
      <c r="BG205" s="229"/>
      <c r="BH205" s="229"/>
    </row>
    <row r="206" spans="2:60" ht="16.5" customHeight="1">
      <c r="B206" s="168" t="str">
        <f t="shared" si="54"/>
        <v>5.</v>
      </c>
      <c r="C206" s="169" t="str">
        <f t="shared" si="54"/>
        <v>Język angielski</v>
      </c>
      <c r="D206" s="337">
        <f>X20</f>
        <v>0</v>
      </c>
      <c r="E206" s="277">
        <f t="shared" si="56"/>
      </c>
      <c r="F206" s="182"/>
      <c r="G206" s="168" t="str">
        <f t="shared" si="55"/>
        <v>5.</v>
      </c>
      <c r="H206" s="169" t="str">
        <f t="shared" si="55"/>
        <v>Język angielski</v>
      </c>
      <c r="I206" s="337">
        <f>X21</f>
        <v>0</v>
      </c>
      <c r="J206" s="277">
        <f t="shared" si="57"/>
      </c>
      <c r="L206" s="229"/>
      <c r="M206" s="225"/>
      <c r="N206" s="170"/>
      <c r="O206" s="225"/>
      <c r="P206" s="225"/>
      <c r="Q206" s="225"/>
      <c r="R206" s="225"/>
      <c r="S206" s="226"/>
      <c r="T206" s="225"/>
      <c r="U206" s="225"/>
      <c r="V206" s="225"/>
      <c r="W206" s="225"/>
      <c r="X206" s="225"/>
      <c r="Y206" s="225"/>
      <c r="Z206" s="225"/>
      <c r="AA206" s="225"/>
      <c r="AB206" s="225"/>
      <c r="AC206" s="225"/>
      <c r="AD206" s="225"/>
      <c r="AE206" s="225"/>
      <c r="AF206" s="225"/>
      <c r="AG206" s="225"/>
      <c r="AH206" s="225"/>
      <c r="AI206" s="225"/>
      <c r="AJ206" s="225"/>
      <c r="AK206" s="225"/>
      <c r="AL206" s="225"/>
      <c r="AM206" s="225"/>
      <c r="AN206" s="225"/>
      <c r="AO206" s="225"/>
      <c r="AP206" s="225"/>
      <c r="AQ206" s="225"/>
      <c r="AR206" s="229"/>
      <c r="AS206" s="229"/>
      <c r="AT206" s="229"/>
      <c r="AU206" s="229"/>
      <c r="AV206" s="229"/>
      <c r="AW206" s="229"/>
      <c r="AX206" s="229"/>
      <c r="AY206" s="229"/>
      <c r="AZ206" s="229"/>
      <c r="BA206" s="229"/>
      <c r="BB206" s="229"/>
      <c r="BC206" s="229"/>
      <c r="BD206" s="229"/>
      <c r="BE206" s="229"/>
      <c r="BF206" s="229"/>
      <c r="BG206" s="229"/>
      <c r="BH206" s="229"/>
    </row>
    <row r="207" spans="2:60" ht="16.5" customHeight="1">
      <c r="B207" s="168" t="str">
        <f t="shared" si="54"/>
        <v>6.</v>
      </c>
      <c r="C207" s="169" t="str">
        <f t="shared" si="54"/>
        <v>Historia</v>
      </c>
      <c r="D207" s="337">
        <f>AA20</f>
        <v>0</v>
      </c>
      <c r="E207" s="277">
        <f t="shared" si="56"/>
      </c>
      <c r="F207" s="182"/>
      <c r="G207" s="168" t="str">
        <f t="shared" si="55"/>
        <v>6.</v>
      </c>
      <c r="H207" s="169" t="str">
        <f t="shared" si="55"/>
        <v>Historia</v>
      </c>
      <c r="I207" s="337">
        <f>AA21</f>
        <v>0</v>
      </c>
      <c r="J207" s="277">
        <f t="shared" si="57"/>
      </c>
      <c r="L207" s="229"/>
      <c r="M207" s="225"/>
      <c r="N207" s="170"/>
      <c r="O207" s="225"/>
      <c r="P207" s="225"/>
      <c r="Q207" s="225"/>
      <c r="R207" s="225"/>
      <c r="S207" s="226"/>
      <c r="T207" s="225"/>
      <c r="U207" s="225"/>
      <c r="V207" s="225"/>
      <c r="W207" s="225"/>
      <c r="X207" s="225"/>
      <c r="Y207" s="225"/>
      <c r="Z207" s="225"/>
      <c r="AA207" s="225"/>
      <c r="AB207" s="225"/>
      <c r="AC207" s="225"/>
      <c r="AD207" s="225"/>
      <c r="AE207" s="225"/>
      <c r="AF207" s="225"/>
      <c r="AG207" s="225"/>
      <c r="AH207" s="225"/>
      <c r="AI207" s="225"/>
      <c r="AJ207" s="225"/>
      <c r="AK207" s="225"/>
      <c r="AL207" s="225"/>
      <c r="AM207" s="225"/>
      <c r="AN207" s="225"/>
      <c r="AO207" s="225"/>
      <c r="AP207" s="225"/>
      <c r="AQ207" s="225"/>
      <c r="AR207" s="229"/>
      <c r="AS207" s="229"/>
      <c r="AT207" s="229"/>
      <c r="AU207" s="229"/>
      <c r="AV207" s="229"/>
      <c r="AW207" s="229"/>
      <c r="AX207" s="229"/>
      <c r="AY207" s="229"/>
      <c r="AZ207" s="229"/>
      <c r="BA207" s="229"/>
      <c r="BB207" s="229"/>
      <c r="BC207" s="229"/>
      <c r="BD207" s="229"/>
      <c r="BE207" s="229"/>
      <c r="BF207" s="229"/>
      <c r="BG207" s="229"/>
      <c r="BH207" s="229"/>
    </row>
    <row r="208" spans="2:60" ht="16.5" customHeight="1">
      <c r="B208" s="168" t="str">
        <f t="shared" si="54"/>
        <v>7.</v>
      </c>
      <c r="C208" s="169" t="str">
        <f t="shared" si="54"/>
        <v>Matematyka</v>
      </c>
      <c r="D208" s="337">
        <f>AD20</f>
        <v>0</v>
      </c>
      <c r="E208" s="277">
        <f t="shared" si="56"/>
      </c>
      <c r="F208" s="182"/>
      <c r="G208" s="168" t="str">
        <f t="shared" si="55"/>
        <v>7.</v>
      </c>
      <c r="H208" s="169" t="str">
        <f t="shared" si="55"/>
        <v>Matematyka</v>
      </c>
      <c r="I208" s="337">
        <f>AD21</f>
        <v>0</v>
      </c>
      <c r="J208" s="277">
        <f t="shared" si="57"/>
      </c>
      <c r="L208" s="229"/>
      <c r="M208" s="225"/>
      <c r="N208" s="170"/>
      <c r="O208" s="225"/>
      <c r="P208" s="225"/>
      <c r="Q208" s="225"/>
      <c r="R208" s="225"/>
      <c r="S208" s="226"/>
      <c r="T208" s="225"/>
      <c r="U208" s="225"/>
      <c r="V208" s="225"/>
      <c r="W208" s="225"/>
      <c r="X208" s="225"/>
      <c r="Y208" s="225"/>
      <c r="Z208" s="225"/>
      <c r="AA208" s="225"/>
      <c r="AB208" s="225"/>
      <c r="AC208" s="225"/>
      <c r="AD208" s="225"/>
      <c r="AE208" s="225"/>
      <c r="AF208" s="225"/>
      <c r="AG208" s="225"/>
      <c r="AH208" s="225"/>
      <c r="AI208" s="225"/>
      <c r="AJ208" s="225"/>
      <c r="AK208" s="225"/>
      <c r="AL208" s="225"/>
      <c r="AM208" s="225"/>
      <c r="AN208" s="225"/>
      <c r="AO208" s="225"/>
      <c r="AP208" s="225"/>
      <c r="AQ208" s="225"/>
      <c r="AR208" s="229"/>
      <c r="AS208" s="229"/>
      <c r="AT208" s="229"/>
      <c r="AU208" s="229"/>
      <c r="AV208" s="229"/>
      <c r="AW208" s="229"/>
      <c r="AX208" s="229"/>
      <c r="AY208" s="229"/>
      <c r="AZ208" s="229"/>
      <c r="BA208" s="229"/>
      <c r="BB208" s="229"/>
      <c r="BC208" s="229"/>
      <c r="BD208" s="229"/>
      <c r="BE208" s="229"/>
      <c r="BF208" s="229"/>
      <c r="BG208" s="229"/>
      <c r="BH208" s="229"/>
    </row>
    <row r="209" spans="2:60" ht="16.5" customHeight="1">
      <c r="B209" s="168" t="str">
        <f t="shared" si="54"/>
        <v>8.</v>
      </c>
      <c r="C209" s="169" t="str">
        <f t="shared" si="54"/>
        <v>Chemia</v>
      </c>
      <c r="D209" s="337">
        <f>$AG$20</f>
        <v>0</v>
      </c>
      <c r="E209" s="277">
        <f t="shared" si="56"/>
      </c>
      <c r="F209" s="182"/>
      <c r="G209" s="168" t="str">
        <f t="shared" si="55"/>
        <v>8.</v>
      </c>
      <c r="H209" s="169" t="str">
        <f t="shared" si="55"/>
        <v>Chemia</v>
      </c>
      <c r="I209" s="337">
        <f>$AG$21</f>
        <v>0</v>
      </c>
      <c r="J209" s="277">
        <f t="shared" si="57"/>
      </c>
      <c r="L209" s="229"/>
      <c r="M209" s="225"/>
      <c r="N209" s="170"/>
      <c r="O209" s="225"/>
      <c r="P209" s="225"/>
      <c r="Q209" s="225"/>
      <c r="R209" s="225"/>
      <c r="S209" s="226"/>
      <c r="T209" s="225"/>
      <c r="U209" s="225"/>
      <c r="V209" s="225"/>
      <c r="W209" s="225"/>
      <c r="X209" s="225"/>
      <c r="Y209" s="225"/>
      <c r="Z209" s="225"/>
      <c r="AA209" s="225"/>
      <c r="AB209" s="225"/>
      <c r="AC209" s="225"/>
      <c r="AD209" s="225"/>
      <c r="AE209" s="225"/>
      <c r="AF209" s="225"/>
      <c r="AG209" s="225"/>
      <c r="AH209" s="225"/>
      <c r="AI209" s="225"/>
      <c r="AJ209" s="225"/>
      <c r="AK209" s="225"/>
      <c r="AL209" s="225"/>
      <c r="AM209" s="225"/>
      <c r="AN209" s="225"/>
      <c r="AO209" s="225"/>
      <c r="AP209" s="225"/>
      <c r="AQ209" s="225"/>
      <c r="AR209" s="229"/>
      <c r="AS209" s="229"/>
      <c r="AT209" s="229"/>
      <c r="AU209" s="229"/>
      <c r="AV209" s="229"/>
      <c r="AW209" s="229"/>
      <c r="AX209" s="229"/>
      <c r="AY209" s="229"/>
      <c r="AZ209" s="229"/>
      <c r="BA209" s="229"/>
      <c r="BB209" s="229"/>
      <c r="BC209" s="229"/>
      <c r="BD209" s="229"/>
      <c r="BE209" s="229"/>
      <c r="BF209" s="229"/>
      <c r="BG209" s="229"/>
      <c r="BH209" s="229"/>
    </row>
    <row r="210" spans="2:60" ht="16.5" customHeight="1">
      <c r="B210" s="168" t="str">
        <f t="shared" si="54"/>
        <v>9.</v>
      </c>
      <c r="C210" s="169" t="str">
        <f t="shared" si="54"/>
        <v>Geografia</v>
      </c>
      <c r="D210" s="337">
        <f>$AJ$20</f>
        <v>0</v>
      </c>
      <c r="E210" s="277">
        <f t="shared" si="56"/>
      </c>
      <c r="F210" s="182"/>
      <c r="G210" s="168" t="str">
        <f t="shared" si="55"/>
        <v>9.</v>
      </c>
      <c r="H210" s="169" t="str">
        <f t="shared" si="55"/>
        <v>Geografia</v>
      </c>
      <c r="I210" s="337">
        <f>$AJ$21</f>
        <v>0</v>
      </c>
      <c r="J210" s="277">
        <f t="shared" si="57"/>
      </c>
      <c r="L210" s="229"/>
      <c r="M210" s="225"/>
      <c r="N210" s="170"/>
      <c r="O210" s="225"/>
      <c r="P210" s="225"/>
      <c r="Q210" s="225"/>
      <c r="R210" s="225"/>
      <c r="S210" s="226"/>
      <c r="T210" s="225"/>
      <c r="U210" s="225"/>
      <c r="V210" s="225"/>
      <c r="W210" s="225"/>
      <c r="X210" s="225"/>
      <c r="Y210" s="225"/>
      <c r="Z210" s="225"/>
      <c r="AA210" s="225"/>
      <c r="AB210" s="225"/>
      <c r="AC210" s="225"/>
      <c r="AD210" s="225"/>
      <c r="AE210" s="225"/>
      <c r="AF210" s="225"/>
      <c r="AG210" s="225"/>
      <c r="AH210" s="225"/>
      <c r="AI210" s="225"/>
      <c r="AJ210" s="225"/>
      <c r="AK210" s="225"/>
      <c r="AL210" s="225"/>
      <c r="AM210" s="225"/>
      <c r="AN210" s="225"/>
      <c r="AO210" s="225"/>
      <c r="AP210" s="225"/>
      <c r="AQ210" s="225"/>
      <c r="AR210" s="229"/>
      <c r="AS210" s="229"/>
      <c r="AT210" s="229"/>
      <c r="AU210" s="229"/>
      <c r="AV210" s="229"/>
      <c r="AW210" s="229"/>
      <c r="AX210" s="229"/>
      <c r="AY210" s="229"/>
      <c r="AZ210" s="229"/>
      <c r="BA210" s="229"/>
      <c r="BB210" s="229"/>
      <c r="BC210" s="229"/>
      <c r="BD210" s="229"/>
      <c r="BE210" s="229"/>
      <c r="BF210" s="229"/>
      <c r="BG210" s="229"/>
      <c r="BH210" s="229"/>
    </row>
    <row r="211" spans="2:60" ht="16.5" customHeight="1">
      <c r="B211" s="168" t="str">
        <f t="shared" si="54"/>
        <v>10.</v>
      </c>
      <c r="C211" s="169" t="str">
        <f t="shared" si="54"/>
        <v>Biologia/Przyroda</v>
      </c>
      <c r="D211" s="337">
        <f>$AM$20</f>
        <v>0</v>
      </c>
      <c r="E211" s="277">
        <f t="shared" si="56"/>
      </c>
      <c r="F211" s="182"/>
      <c r="G211" s="168" t="str">
        <f t="shared" si="55"/>
        <v>10.</v>
      </c>
      <c r="H211" s="169" t="str">
        <f t="shared" si="55"/>
        <v>Biologia/Przyroda</v>
      </c>
      <c r="I211" s="337">
        <f>$AM$21</f>
        <v>0</v>
      </c>
      <c r="J211" s="277">
        <f t="shared" si="57"/>
      </c>
      <c r="L211" s="229"/>
      <c r="M211" s="225"/>
      <c r="N211" s="170"/>
      <c r="O211" s="225"/>
      <c r="P211" s="225"/>
      <c r="Q211" s="225"/>
      <c r="R211" s="225"/>
      <c r="S211" s="226"/>
      <c r="T211" s="225"/>
      <c r="U211" s="225"/>
      <c r="V211" s="225"/>
      <c r="W211" s="225"/>
      <c r="X211" s="225"/>
      <c r="Y211" s="225"/>
      <c r="Z211" s="225"/>
      <c r="AA211" s="225"/>
      <c r="AB211" s="225"/>
      <c r="AC211" s="225"/>
      <c r="AD211" s="225"/>
      <c r="AE211" s="225"/>
      <c r="AF211" s="225"/>
      <c r="AG211" s="225"/>
      <c r="AH211" s="225"/>
      <c r="AI211" s="225"/>
      <c r="AJ211" s="225"/>
      <c r="AK211" s="225"/>
      <c r="AL211" s="225"/>
      <c r="AM211" s="225"/>
      <c r="AN211" s="225"/>
      <c r="AO211" s="225"/>
      <c r="AP211" s="225"/>
      <c r="AQ211" s="225"/>
      <c r="AR211" s="229"/>
      <c r="AS211" s="229"/>
      <c r="AT211" s="229"/>
      <c r="AU211" s="229"/>
      <c r="AV211" s="229"/>
      <c r="AW211" s="229"/>
      <c r="AX211" s="229"/>
      <c r="AY211" s="229"/>
      <c r="AZ211" s="229"/>
      <c r="BA211" s="229"/>
      <c r="BB211" s="229"/>
      <c r="BC211" s="229"/>
      <c r="BD211" s="229"/>
      <c r="BE211" s="229"/>
      <c r="BF211" s="229"/>
      <c r="BG211" s="229"/>
      <c r="BH211" s="229"/>
    </row>
    <row r="212" spans="2:60" ht="16.5" customHeight="1">
      <c r="B212" s="168" t="str">
        <f t="shared" si="54"/>
        <v>11.</v>
      </c>
      <c r="C212" s="169" t="str">
        <f t="shared" si="54"/>
        <v>Fizyka</v>
      </c>
      <c r="D212" s="337">
        <f>$AP$20</f>
        <v>0</v>
      </c>
      <c r="E212" s="277">
        <f t="shared" si="56"/>
      </c>
      <c r="F212" s="182"/>
      <c r="G212" s="168" t="str">
        <f t="shared" si="55"/>
        <v>11.</v>
      </c>
      <c r="H212" s="169" t="str">
        <f t="shared" si="55"/>
        <v>Fizyka</v>
      </c>
      <c r="I212" s="337">
        <f>$AP$21</f>
        <v>0</v>
      </c>
      <c r="J212" s="277">
        <f t="shared" si="57"/>
      </c>
      <c r="L212" s="229"/>
      <c r="M212" s="225"/>
      <c r="N212" s="170"/>
      <c r="O212" s="225"/>
      <c r="P212" s="225"/>
      <c r="Q212" s="225"/>
      <c r="R212" s="225"/>
      <c r="S212" s="226"/>
      <c r="T212" s="225"/>
      <c r="U212" s="225"/>
      <c r="V212" s="225"/>
      <c r="W212" s="225"/>
      <c r="X212" s="225"/>
      <c r="Y212" s="225"/>
      <c r="Z212" s="225"/>
      <c r="AA212" s="225"/>
      <c r="AB212" s="225"/>
      <c r="AC212" s="225"/>
      <c r="AD212" s="225"/>
      <c r="AE212" s="225"/>
      <c r="AF212" s="225"/>
      <c r="AG212" s="225"/>
      <c r="AH212" s="225"/>
      <c r="AI212" s="225"/>
      <c r="AJ212" s="225"/>
      <c r="AK212" s="225"/>
      <c r="AL212" s="225"/>
      <c r="AM212" s="225"/>
      <c r="AN212" s="225"/>
      <c r="AO212" s="225"/>
      <c r="AP212" s="225"/>
      <c r="AQ212" s="225"/>
      <c r="AR212" s="229"/>
      <c r="AS212" s="229"/>
      <c r="AT212" s="229"/>
      <c r="AU212" s="229"/>
      <c r="AV212" s="229"/>
      <c r="AW212" s="229"/>
      <c r="AX212" s="229"/>
      <c r="AY212" s="229"/>
      <c r="AZ212" s="229"/>
      <c r="BA212" s="229"/>
      <c r="BB212" s="229"/>
      <c r="BC212" s="229"/>
      <c r="BD212" s="229"/>
      <c r="BE212" s="229"/>
      <c r="BF212" s="229"/>
      <c r="BG212" s="229"/>
      <c r="BH212" s="229"/>
    </row>
    <row r="213" spans="2:60" ht="16.5" customHeight="1">
      <c r="B213" s="168" t="str">
        <f>$B$15</f>
        <v>12.</v>
      </c>
      <c r="C213" s="169" t="str">
        <f>$C$15</f>
        <v>Plastyka</v>
      </c>
      <c r="D213" s="337">
        <f>$AS$20</f>
        <v>0</v>
      </c>
      <c r="E213" s="277">
        <f t="shared" si="56"/>
      </c>
      <c r="F213" s="182"/>
      <c r="G213" s="168" t="str">
        <f>$B$15</f>
        <v>12.</v>
      </c>
      <c r="H213" s="169" t="str">
        <f>$C$15</f>
        <v>Plastyka</v>
      </c>
      <c r="I213" s="337">
        <f>$AS$21</f>
        <v>0</v>
      </c>
      <c r="J213" s="277">
        <f t="shared" si="57"/>
      </c>
      <c r="L213" s="229"/>
      <c r="M213" s="225"/>
      <c r="N213" s="170"/>
      <c r="O213" s="225"/>
      <c r="P213" s="225"/>
      <c r="Q213" s="225"/>
      <c r="R213" s="225"/>
      <c r="S213" s="226"/>
      <c r="T213" s="225"/>
      <c r="U213" s="225"/>
      <c r="V213" s="225"/>
      <c r="W213" s="225"/>
      <c r="X213" s="225"/>
      <c r="Y213" s="225"/>
      <c r="Z213" s="225"/>
      <c r="AA213" s="225"/>
      <c r="AB213" s="225"/>
      <c r="AC213" s="225"/>
      <c r="AD213" s="225"/>
      <c r="AE213" s="225"/>
      <c r="AF213" s="225"/>
      <c r="AG213" s="225"/>
      <c r="AH213" s="225"/>
      <c r="AI213" s="225"/>
      <c r="AJ213" s="225"/>
      <c r="AK213" s="225"/>
      <c r="AL213" s="225"/>
      <c r="AM213" s="225"/>
      <c r="AN213" s="225"/>
      <c r="AO213" s="225"/>
      <c r="AP213" s="225"/>
      <c r="AQ213" s="225"/>
      <c r="AR213" s="229"/>
      <c r="AS213" s="229"/>
      <c r="AT213" s="229"/>
      <c r="AU213" s="229"/>
      <c r="AV213" s="229"/>
      <c r="AW213" s="229"/>
      <c r="AX213" s="229"/>
      <c r="AY213" s="229"/>
      <c r="AZ213" s="229"/>
      <c r="BA213" s="229"/>
      <c r="BB213" s="229"/>
      <c r="BC213" s="229"/>
      <c r="BD213" s="229"/>
      <c r="BE213" s="229"/>
      <c r="BF213" s="229"/>
      <c r="BG213" s="229"/>
      <c r="BH213" s="229"/>
    </row>
    <row r="214" spans="2:60" ht="16.5" customHeight="1">
      <c r="B214" s="168" t="s">
        <v>101</v>
      </c>
      <c r="C214" s="169" t="str">
        <f>$C$16</f>
        <v>Muz./Zaj. artyst.</v>
      </c>
      <c r="D214" s="337">
        <f>$AV$20</f>
        <v>0</v>
      </c>
      <c r="E214" s="277">
        <f t="shared" si="56"/>
      </c>
      <c r="F214" s="182"/>
      <c r="G214" s="168" t="str">
        <f>$B$16</f>
        <v>13.</v>
      </c>
      <c r="H214" s="169" t="str">
        <f>$C$16</f>
        <v>Muz./Zaj. artyst.</v>
      </c>
      <c r="I214" s="337">
        <f>$AV$21</f>
        <v>0</v>
      </c>
      <c r="J214" s="277">
        <f t="shared" si="57"/>
      </c>
      <c r="L214" s="229"/>
      <c r="M214" s="225"/>
      <c r="N214" s="170"/>
      <c r="O214" s="225"/>
      <c r="P214" s="225"/>
      <c r="Q214" s="225"/>
      <c r="R214" s="225"/>
      <c r="S214" s="226"/>
      <c r="T214" s="225"/>
      <c r="U214" s="225"/>
      <c r="V214" s="225"/>
      <c r="W214" s="225"/>
      <c r="X214" s="225"/>
      <c r="Y214" s="225"/>
      <c r="Z214" s="225"/>
      <c r="AA214" s="225"/>
      <c r="AB214" s="225"/>
      <c r="AC214" s="225"/>
      <c r="AD214" s="225"/>
      <c r="AE214" s="225"/>
      <c r="AF214" s="225"/>
      <c r="AG214" s="225"/>
      <c r="AH214" s="225"/>
      <c r="AI214" s="225"/>
      <c r="AJ214" s="225"/>
      <c r="AK214" s="225"/>
      <c r="AL214" s="225"/>
      <c r="AM214" s="225"/>
      <c r="AN214" s="225"/>
      <c r="AO214" s="225"/>
      <c r="AP214" s="225"/>
      <c r="AQ214" s="225"/>
      <c r="AR214" s="229"/>
      <c r="AS214" s="229"/>
      <c r="AT214" s="229"/>
      <c r="AU214" s="229"/>
      <c r="AV214" s="229"/>
      <c r="AW214" s="229"/>
      <c r="AX214" s="229"/>
      <c r="AY214" s="229"/>
      <c r="AZ214" s="229"/>
      <c r="BA214" s="229"/>
      <c r="BB214" s="229"/>
      <c r="BC214" s="229"/>
      <c r="BD214" s="229"/>
      <c r="BE214" s="229"/>
      <c r="BF214" s="229"/>
      <c r="BG214" s="229"/>
      <c r="BH214" s="229"/>
    </row>
    <row r="215" spans="2:60" ht="16.5" customHeight="1">
      <c r="B215" s="168" t="s">
        <v>102</v>
      </c>
      <c r="C215" s="169" t="str">
        <f>$C$17</f>
        <v>Technika</v>
      </c>
      <c r="D215" s="337">
        <f>$AX$20</f>
        <v>0</v>
      </c>
      <c r="E215" s="277">
        <f t="shared" si="56"/>
      </c>
      <c r="F215" s="182"/>
      <c r="G215" s="168" t="str">
        <f>$B$17</f>
        <v>14.</v>
      </c>
      <c r="H215" s="169" t="str">
        <f>$C$17</f>
        <v>Technika</v>
      </c>
      <c r="I215" s="337">
        <f>$AX$21</f>
        <v>0</v>
      </c>
      <c r="J215" s="277">
        <f t="shared" si="57"/>
      </c>
      <c r="L215" s="229"/>
      <c r="M215" s="225"/>
      <c r="N215" s="170"/>
      <c r="O215" s="225"/>
      <c r="P215" s="225"/>
      <c r="Q215" s="225"/>
      <c r="R215" s="225"/>
      <c r="S215" s="226"/>
      <c r="T215" s="225"/>
      <c r="U215" s="225"/>
      <c r="V215" s="225"/>
      <c r="W215" s="225"/>
      <c r="X215" s="225"/>
      <c r="Y215" s="225"/>
      <c r="Z215" s="225"/>
      <c r="AA215" s="225"/>
      <c r="AB215" s="225"/>
      <c r="AC215" s="225"/>
      <c r="AD215" s="225"/>
      <c r="AE215" s="225"/>
      <c r="AF215" s="225"/>
      <c r="AG215" s="225"/>
      <c r="AH215" s="225"/>
      <c r="AI215" s="225"/>
      <c r="AJ215" s="225"/>
      <c r="AK215" s="225"/>
      <c r="AL215" s="225"/>
      <c r="AM215" s="225"/>
      <c r="AN215" s="225"/>
      <c r="AO215" s="225"/>
      <c r="AP215" s="225"/>
      <c r="AQ215" s="225"/>
      <c r="AR215" s="229"/>
      <c r="AS215" s="229"/>
      <c r="AT215" s="229"/>
      <c r="AU215" s="229"/>
      <c r="AV215" s="229"/>
      <c r="AW215" s="229"/>
      <c r="AX215" s="229"/>
      <c r="AY215" s="229"/>
      <c r="AZ215" s="229"/>
      <c r="BA215" s="229"/>
      <c r="BB215" s="229"/>
      <c r="BC215" s="229"/>
      <c r="BD215" s="229"/>
      <c r="BE215" s="229"/>
      <c r="BF215" s="229"/>
      <c r="BG215" s="229"/>
      <c r="BH215" s="229"/>
    </row>
    <row r="216" spans="2:60" ht="16.5" customHeight="1">
      <c r="B216" s="168">
        <v>15</v>
      </c>
      <c r="C216" s="169" t="str">
        <f>$C$18</f>
        <v>Informatyka</v>
      </c>
      <c r="D216" s="337">
        <f>$AZ$20</f>
        <v>0</v>
      </c>
      <c r="E216" s="277">
        <f t="shared" si="56"/>
      </c>
      <c r="F216" s="182"/>
      <c r="G216" s="168">
        <f>$B$18</f>
        <v>15</v>
      </c>
      <c r="H216" s="169" t="str">
        <f>$C$18</f>
        <v>Informatyka</v>
      </c>
      <c r="I216" s="337">
        <f>$AZ$21</f>
        <v>0</v>
      </c>
      <c r="J216" s="277">
        <f t="shared" si="57"/>
      </c>
      <c r="L216" s="229"/>
      <c r="M216" s="225"/>
      <c r="N216" s="170"/>
      <c r="O216" s="225"/>
      <c r="P216" s="225"/>
      <c r="Q216" s="225"/>
      <c r="R216" s="225"/>
      <c r="S216" s="226"/>
      <c r="T216" s="225"/>
      <c r="U216" s="225"/>
      <c r="V216" s="225"/>
      <c r="W216" s="225"/>
      <c r="X216" s="225"/>
      <c r="Y216" s="225"/>
      <c r="Z216" s="225"/>
      <c r="AA216" s="225"/>
      <c r="AB216" s="225"/>
      <c r="AC216" s="225"/>
      <c r="AD216" s="225"/>
      <c r="AE216" s="225"/>
      <c r="AF216" s="225"/>
      <c r="AG216" s="225"/>
      <c r="AH216" s="225"/>
      <c r="AI216" s="225"/>
      <c r="AJ216" s="225"/>
      <c r="AK216" s="225"/>
      <c r="AL216" s="225"/>
      <c r="AM216" s="225"/>
      <c r="AN216" s="225"/>
      <c r="AO216" s="225"/>
      <c r="AP216" s="225"/>
      <c r="AQ216" s="225"/>
      <c r="AR216" s="229"/>
      <c r="AS216" s="229"/>
      <c r="AT216" s="229"/>
      <c r="AU216" s="229"/>
      <c r="AV216" s="229"/>
      <c r="AW216" s="229"/>
      <c r="AX216" s="229"/>
      <c r="AY216" s="229"/>
      <c r="AZ216" s="229"/>
      <c r="BA216" s="229"/>
      <c r="BB216" s="229"/>
      <c r="BC216" s="229"/>
      <c r="BD216" s="229"/>
      <c r="BE216" s="229"/>
      <c r="BF216" s="229"/>
      <c r="BG216" s="229"/>
      <c r="BH216" s="229"/>
    </row>
    <row r="217" spans="1:60" ht="16.5" customHeight="1">
      <c r="A217" s="166"/>
      <c r="B217" s="168">
        <v>16</v>
      </c>
      <c r="C217" s="169" t="str">
        <f>$C$19</f>
        <v>WOS</v>
      </c>
      <c r="D217" s="337">
        <f>$BB$20</f>
        <v>0</v>
      </c>
      <c r="E217" s="277">
        <f t="shared" si="56"/>
      </c>
      <c r="F217" s="182"/>
      <c r="G217" s="168">
        <v>16</v>
      </c>
      <c r="H217" s="169" t="str">
        <f>$C$19</f>
        <v>WOS</v>
      </c>
      <c r="I217" s="337">
        <f>$BB$21</f>
        <v>0</v>
      </c>
      <c r="J217" s="277">
        <f t="shared" si="57"/>
      </c>
      <c r="K217" s="166"/>
      <c r="L217" s="229"/>
      <c r="M217" s="225"/>
      <c r="N217" s="170"/>
      <c r="O217" s="225"/>
      <c r="P217" s="225"/>
      <c r="Q217" s="225"/>
      <c r="R217" s="225"/>
      <c r="S217" s="226"/>
      <c r="T217" s="225"/>
      <c r="U217" s="225"/>
      <c r="V217" s="225"/>
      <c r="W217" s="225"/>
      <c r="X217" s="225"/>
      <c r="Y217" s="225"/>
      <c r="Z217" s="225"/>
      <c r="AA217" s="225"/>
      <c r="AB217" s="225"/>
      <c r="AC217" s="225"/>
      <c r="AD217" s="225"/>
      <c r="AE217" s="225"/>
      <c r="AF217" s="225"/>
      <c r="AG217" s="225"/>
      <c r="AH217" s="225"/>
      <c r="AI217" s="225"/>
      <c r="AJ217" s="225"/>
      <c r="AK217" s="225"/>
      <c r="AL217" s="225"/>
      <c r="AM217" s="225"/>
      <c r="AN217" s="225"/>
      <c r="AO217" s="225"/>
      <c r="AP217" s="225"/>
      <c r="AQ217" s="225"/>
      <c r="AR217" s="229"/>
      <c r="AS217" s="229"/>
      <c r="AT217" s="229"/>
      <c r="AU217" s="229"/>
      <c r="AV217" s="229"/>
      <c r="AW217" s="229"/>
      <c r="AX217" s="229"/>
      <c r="AY217" s="229"/>
      <c r="AZ217" s="229"/>
      <c r="BA217" s="229"/>
      <c r="BB217" s="229"/>
      <c r="BC217" s="229"/>
      <c r="BD217" s="229"/>
      <c r="BE217" s="229"/>
      <c r="BF217" s="229"/>
      <c r="BG217" s="229"/>
      <c r="BH217" s="229"/>
    </row>
    <row r="218" spans="2:60" ht="16.5" customHeight="1">
      <c r="B218" s="168">
        <f>B20</f>
        <v>17</v>
      </c>
      <c r="C218" s="169" t="str">
        <f>C20</f>
        <v>Wych. fizyczne</v>
      </c>
      <c r="D218" s="337">
        <f>$BD$20</f>
        <v>0</v>
      </c>
      <c r="E218" s="277">
        <f t="shared" si="56"/>
      </c>
      <c r="F218" s="340"/>
      <c r="G218" s="168">
        <f>B20</f>
        <v>17</v>
      </c>
      <c r="H218" s="169" t="str">
        <f>C20</f>
        <v>Wych. fizyczne</v>
      </c>
      <c r="I218" s="337">
        <f>$BD$21</f>
        <v>0</v>
      </c>
      <c r="J218" s="277">
        <f t="shared" si="57"/>
      </c>
      <c r="L218" s="229"/>
      <c r="M218" s="229"/>
      <c r="N218" s="181"/>
      <c r="O218" s="229"/>
      <c r="P218" s="229"/>
      <c r="Q218" s="229"/>
      <c r="R218" s="229"/>
      <c r="S218" s="230"/>
      <c r="T218" s="229"/>
      <c r="U218" s="229"/>
      <c r="V218" s="229"/>
      <c r="W218" s="229"/>
      <c r="X218" s="229"/>
      <c r="Y218" s="229"/>
      <c r="Z218" s="229"/>
      <c r="AA218" s="229"/>
      <c r="AB218" s="229"/>
      <c r="AC218" s="229"/>
      <c r="AD218" s="229"/>
      <c r="AE218" s="229"/>
      <c r="AF218" s="229"/>
      <c r="AG218" s="229"/>
      <c r="AH218" s="229"/>
      <c r="AI218" s="229"/>
      <c r="AJ218" s="229"/>
      <c r="AK218" s="229"/>
      <c r="AL218" s="229"/>
      <c r="AM218" s="229"/>
      <c r="AN218" s="229"/>
      <c r="AO218" s="229"/>
      <c r="AP218" s="229"/>
      <c r="AQ218" s="229"/>
      <c r="AR218" s="229"/>
      <c r="AS218" s="229"/>
      <c r="AT218" s="229"/>
      <c r="AU218" s="229"/>
      <c r="AV218" s="229"/>
      <c r="AW218" s="229"/>
      <c r="AX218" s="229"/>
      <c r="AY218" s="229"/>
      <c r="AZ218" s="229"/>
      <c r="BA218" s="229"/>
      <c r="BB218" s="229"/>
      <c r="BC218" s="229"/>
      <c r="BD218" s="229"/>
      <c r="BE218" s="229"/>
      <c r="BF218" s="229"/>
      <c r="BG218" s="229"/>
      <c r="BH218" s="229"/>
    </row>
    <row r="219" spans="2:60" ht="16.5" customHeight="1">
      <c r="B219" s="313">
        <v>18</v>
      </c>
      <c r="C219" s="315" t="str">
        <f>$C$21</f>
        <v>EDB</v>
      </c>
      <c r="D219" s="338">
        <f>$BE$20</f>
        <v>0</v>
      </c>
      <c r="E219" s="314">
        <f t="shared" si="56"/>
      </c>
      <c r="F219" s="182"/>
      <c r="G219" s="313">
        <v>18</v>
      </c>
      <c r="H219" s="315" t="str">
        <f>$C$21</f>
        <v>EDB</v>
      </c>
      <c r="I219" s="338">
        <f>$BE$21</f>
        <v>0</v>
      </c>
      <c r="J219" s="314">
        <f t="shared" si="57"/>
      </c>
      <c r="L219" s="229"/>
      <c r="M219" s="174"/>
      <c r="N219" s="188"/>
      <c r="O219" s="174"/>
      <c r="P219" s="174"/>
      <c r="Q219" s="174"/>
      <c r="R219" s="174"/>
      <c r="S219" s="173"/>
      <c r="T219" s="174"/>
      <c r="U219" s="174"/>
      <c r="V219" s="174"/>
      <c r="W219" s="174"/>
      <c r="X219" s="174"/>
      <c r="Y219" s="174"/>
      <c r="Z219" s="174"/>
      <c r="AA219" s="174"/>
      <c r="AB219" s="174"/>
      <c r="AC219" s="174"/>
      <c r="AD219" s="174"/>
      <c r="AE219" s="174"/>
      <c r="AF219" s="174"/>
      <c r="AG219" s="174"/>
      <c r="AH219" s="174"/>
      <c r="AI219" s="174"/>
      <c r="AJ219" s="174"/>
      <c r="AK219" s="174"/>
      <c r="AL219" s="174"/>
      <c r="AM219" s="174"/>
      <c r="AN219" s="174"/>
      <c r="AO219" s="174"/>
      <c r="AP219" s="174"/>
      <c r="AQ219" s="174"/>
      <c r="AR219" s="229"/>
      <c r="AS219" s="229"/>
      <c r="AT219" s="229"/>
      <c r="AU219" s="229"/>
      <c r="AV219" s="229"/>
      <c r="AW219" s="229"/>
      <c r="AX219" s="229"/>
      <c r="AY219" s="229"/>
      <c r="AZ219" s="229"/>
      <c r="BA219" s="229"/>
      <c r="BB219" s="229"/>
      <c r="BC219" s="229"/>
      <c r="BD219" s="229"/>
      <c r="BE219" s="229"/>
      <c r="BF219" s="229"/>
      <c r="BG219" s="229"/>
      <c r="BH219" s="229"/>
    </row>
    <row r="220" spans="2:60" ht="16.5" customHeight="1">
      <c r="B220" s="178"/>
      <c r="C220" s="172" t="s">
        <v>106</v>
      </c>
      <c r="D220" s="179"/>
      <c r="E220" s="180"/>
      <c r="F220" s="182"/>
      <c r="G220" s="178"/>
      <c r="H220" s="172" t="s">
        <v>106</v>
      </c>
      <c r="I220" s="179"/>
      <c r="J220" s="180"/>
      <c r="L220" s="229"/>
      <c r="M220" s="182"/>
      <c r="N220" s="189"/>
      <c r="O220" s="182"/>
      <c r="P220" s="182"/>
      <c r="Q220" s="182"/>
      <c r="R220" s="182"/>
      <c r="S220" s="224"/>
      <c r="T220" s="182"/>
      <c r="U220" s="182"/>
      <c r="V220" s="182"/>
      <c r="W220" s="182"/>
      <c r="X220" s="182"/>
      <c r="Y220" s="182"/>
      <c r="Z220" s="182"/>
      <c r="AA220" s="182"/>
      <c r="AB220" s="182"/>
      <c r="AC220" s="182"/>
      <c r="AD220" s="182"/>
      <c r="AE220" s="182"/>
      <c r="AF220" s="182"/>
      <c r="AG220" s="182"/>
      <c r="AH220" s="182"/>
      <c r="AI220" s="182"/>
      <c r="AJ220" s="182"/>
      <c r="AK220" s="182"/>
      <c r="AL220" s="182"/>
      <c r="AM220" s="182"/>
      <c r="AN220" s="182"/>
      <c r="AO220" s="182"/>
      <c r="AP220" s="182"/>
      <c r="AQ220" s="182"/>
      <c r="AR220" s="229"/>
      <c r="AS220" s="229"/>
      <c r="AT220" s="229"/>
      <c r="AU220" s="229"/>
      <c r="AV220" s="229"/>
      <c r="AW220" s="229"/>
      <c r="AX220" s="229"/>
      <c r="AY220" s="229"/>
      <c r="AZ220" s="229"/>
      <c r="BA220" s="229"/>
      <c r="BB220" s="229"/>
      <c r="BC220" s="229"/>
      <c r="BD220" s="229"/>
      <c r="BE220" s="229"/>
      <c r="BF220" s="229"/>
      <c r="BG220" s="229"/>
      <c r="BH220" s="229"/>
    </row>
    <row r="221" spans="2:60" ht="16.5" customHeight="1">
      <c r="B221" s="448" t="s">
        <v>87</v>
      </c>
      <c r="C221" s="449"/>
      <c r="D221" s="449"/>
      <c r="E221" s="450"/>
      <c r="F221" s="182"/>
      <c r="G221" s="448" t="s">
        <v>87</v>
      </c>
      <c r="H221" s="449"/>
      <c r="I221" s="449"/>
      <c r="J221" s="450"/>
      <c r="L221" s="229"/>
      <c r="M221" s="229"/>
      <c r="N221" s="181"/>
      <c r="O221" s="229"/>
      <c r="P221" s="229"/>
      <c r="Q221" s="229"/>
      <c r="R221" s="229"/>
      <c r="S221" s="230"/>
      <c r="T221" s="229"/>
      <c r="U221" s="229"/>
      <c r="V221" s="229"/>
      <c r="W221" s="229"/>
      <c r="X221" s="229"/>
      <c r="Y221" s="229"/>
      <c r="Z221" s="229"/>
      <c r="AA221" s="229"/>
      <c r="AB221" s="229"/>
      <c r="AC221" s="229"/>
      <c r="AD221" s="229"/>
      <c r="AE221" s="229"/>
      <c r="AF221" s="229"/>
      <c r="AG221" s="229"/>
      <c r="AH221" s="229"/>
      <c r="AI221" s="229"/>
      <c r="AJ221" s="229"/>
      <c r="AK221" s="229"/>
      <c r="AL221" s="229"/>
      <c r="AM221" s="229"/>
      <c r="AN221" s="229"/>
      <c r="AO221" s="229"/>
      <c r="AP221" s="229"/>
      <c r="AQ221" s="229"/>
      <c r="AR221" s="229"/>
      <c r="AS221" s="229"/>
      <c r="AT221" s="229"/>
      <c r="AU221" s="229"/>
      <c r="AV221" s="229"/>
      <c r="AW221" s="229"/>
      <c r="AX221" s="229"/>
      <c r="AY221" s="229"/>
      <c r="AZ221" s="229"/>
      <c r="BA221" s="229"/>
      <c r="BB221" s="229"/>
      <c r="BC221" s="229"/>
      <c r="BD221" s="229"/>
      <c r="BE221" s="229"/>
      <c r="BF221" s="229"/>
      <c r="BG221" s="229"/>
      <c r="BH221" s="229"/>
    </row>
    <row r="222" spans="1:73" ht="16.5" customHeight="1">
      <c r="A222" s="166"/>
      <c r="B222" s="275">
        <v>21</v>
      </c>
      <c r="C222" s="198" t="s">
        <v>112</v>
      </c>
      <c r="E222" s="223">
        <f>$M$30</f>
        <v>0</v>
      </c>
      <c r="F222" s="182"/>
      <c r="G222" s="275">
        <v>22</v>
      </c>
      <c r="H222" s="198" t="s">
        <v>112</v>
      </c>
      <c r="J222" s="223">
        <f>$M$30</f>
        <v>0</v>
      </c>
      <c r="K222" s="182"/>
      <c r="L222" s="225"/>
      <c r="M222" s="225"/>
      <c r="N222" s="225"/>
      <c r="O222" s="225"/>
      <c r="P222" s="225"/>
      <c r="Q222" s="225"/>
      <c r="R222" s="225"/>
      <c r="S222" s="225"/>
      <c r="T222" s="225"/>
      <c r="U222" s="225"/>
      <c r="V222" s="225"/>
      <c r="W222" s="225"/>
      <c r="X222" s="225"/>
      <c r="Y222" s="225"/>
      <c r="Z222" s="225"/>
      <c r="AA222" s="225"/>
      <c r="AB222" s="225"/>
      <c r="AC222" s="225"/>
      <c r="AD222" s="225"/>
      <c r="AE222" s="225"/>
      <c r="AF222" s="225"/>
      <c r="AG222" s="225"/>
      <c r="AH222" s="225"/>
      <c r="AI222" s="225"/>
      <c r="AJ222" s="225"/>
      <c r="AK222" s="225"/>
      <c r="AL222" s="225"/>
      <c r="AM222" s="225"/>
      <c r="AN222" s="225"/>
      <c r="AO222" s="225"/>
      <c r="AP222" s="225"/>
      <c r="AQ222" s="225"/>
      <c r="AR222" s="225"/>
      <c r="AS222" s="225"/>
      <c r="AT222" s="225"/>
      <c r="AU222" s="225"/>
      <c r="AV222" s="225"/>
      <c r="AW222" s="225"/>
      <c r="AX222" s="225"/>
      <c r="AY222" s="225"/>
      <c r="AZ222" s="225"/>
      <c r="BA222" s="225"/>
      <c r="BB222" s="225"/>
      <c r="BC222" s="225"/>
      <c r="BD222" s="225"/>
      <c r="BE222" s="225"/>
      <c r="BF222" s="225"/>
      <c r="BG222" s="225"/>
      <c r="BH222" s="225"/>
      <c r="BI222" s="225"/>
      <c r="BJ222" s="183"/>
      <c r="BK222" s="183"/>
      <c r="BL222" s="183"/>
      <c r="BM222" s="183"/>
      <c r="BN222" s="183"/>
      <c r="BO222" s="183"/>
      <c r="BP222" s="183"/>
      <c r="BQ222" s="183"/>
      <c r="BR222" s="183"/>
      <c r="BS222" s="183"/>
      <c r="BT222" s="183"/>
      <c r="BU222" s="183"/>
    </row>
    <row r="223" spans="1:76" s="291" customFormat="1" ht="16.5" customHeight="1">
      <c r="A223" s="278"/>
      <c r="B223" s="445">
        <f>BF22</f>
        <v>0</v>
      </c>
      <c r="C223" s="446"/>
      <c r="D223" s="446"/>
      <c r="E223" s="447"/>
      <c r="F223" s="279"/>
      <c r="G223" s="445">
        <f>BF23</f>
        <v>0</v>
      </c>
      <c r="H223" s="446"/>
      <c r="I223" s="446"/>
      <c r="J223" s="447"/>
      <c r="K223" s="279"/>
      <c r="BJ223" s="292"/>
      <c r="BK223" s="292"/>
      <c r="BL223" s="292"/>
      <c r="BM223" s="292"/>
      <c r="BN223" s="292"/>
      <c r="BO223" s="292"/>
      <c r="BP223" s="292"/>
      <c r="BQ223" s="292"/>
      <c r="BR223" s="292"/>
      <c r="BS223" s="292"/>
      <c r="BT223" s="292"/>
      <c r="BU223" s="292"/>
      <c r="BV223" s="292"/>
      <c r="BW223" s="292"/>
      <c r="BX223" s="292"/>
    </row>
    <row r="224" spans="1:76" ht="16.5" customHeight="1">
      <c r="A224" s="166"/>
      <c r="B224" s="185" t="str">
        <f aca="true" t="shared" si="58" ref="B224:C234">B26</f>
        <v>1.</v>
      </c>
      <c r="C224" s="186" t="str">
        <f t="shared" si="58"/>
        <v>Zachowanie</v>
      </c>
      <c r="D224" s="336">
        <f>M22</f>
        <v>0</v>
      </c>
      <c r="E224" s="276" t="str">
        <f>IF(T(D224)="wz","wzorowe",IF(T(D224)="bdb","bardzo dobre",IF(T(D224)="db","dobre",IF(T(D224)="popr","poprawne",IF(T(D224)="ndp","nieodpowiednie",IF(T(D224)="ng","naganne",IF(VALUE(D224)=6,"błąd","błąd")))))))</f>
        <v>błąd</v>
      </c>
      <c r="F224" s="182"/>
      <c r="G224" s="185" t="str">
        <f aca="true" t="shared" si="59" ref="G224:H234">G26</f>
        <v>1.</v>
      </c>
      <c r="H224" s="186" t="str">
        <f t="shared" si="59"/>
        <v>Zachowanie</v>
      </c>
      <c r="I224" s="336">
        <f>M23</f>
        <v>0</v>
      </c>
      <c r="J224" s="276" t="str">
        <f>IF(T(I224)="wz","wzorowe",IF(T(I224)="bdb","bardzo dobre",IF(T(I224)="db","dobre",IF(T(I224)="popr","poprawne",IF(T(I224)="ndp","nieodpowiednie",IF(T(I224)="ng","naganne",IF(VALUE(I224)=6,"błąd","błąd")))))))</f>
        <v>błąd</v>
      </c>
      <c r="K224" s="166"/>
      <c r="N224" s="171"/>
      <c r="S224" s="171"/>
      <c r="BJ224" s="190"/>
      <c r="BK224" s="190"/>
      <c r="BL224" s="190"/>
      <c r="BM224" s="190"/>
      <c r="BN224" s="190"/>
      <c r="BO224" s="190"/>
      <c r="BP224" s="190"/>
      <c r="BQ224" s="190"/>
      <c r="BR224" s="190"/>
      <c r="BS224" s="190"/>
      <c r="BT224" s="190"/>
      <c r="BU224" s="190"/>
      <c r="BV224" s="190"/>
      <c r="BW224" s="190"/>
      <c r="BX224" s="190"/>
    </row>
    <row r="225" spans="2:43" ht="16.5" customHeight="1">
      <c r="B225" s="168" t="str">
        <f t="shared" si="58"/>
        <v>2.</v>
      </c>
      <c r="C225" s="169" t="str">
        <f t="shared" si="58"/>
        <v>Religia/Etyka</v>
      </c>
      <c r="D225" s="337">
        <f>O22</f>
        <v>0</v>
      </c>
      <c r="E225" s="277">
        <f>IF(T(D225)="zw","zwolniony",IF(VALUE(D225)=1,"niedostateczny",IF(VALUE(D225)=2,"dopuszczający",IF(VALUE(D225)=3,"dostateczny",IF(VALUE(D225)=4,"dobry",IF(VALUE(D225)=5,"bardzo dobry",IF(VALUE(D225)=6,"celujący","")))))))</f>
      </c>
      <c r="F225" s="182"/>
      <c r="G225" s="168" t="str">
        <f t="shared" si="59"/>
        <v>2.</v>
      </c>
      <c r="H225" s="169" t="str">
        <f t="shared" si="59"/>
        <v>Religia/Etyka</v>
      </c>
      <c r="I225" s="337">
        <f>O23</f>
        <v>0</v>
      </c>
      <c r="J225" s="277">
        <f>IF(T(I225)="zw","zwolniony",IF(VALUE(I225)=1,"niedostateczny",IF(VALUE(I225)=2,"dopuszczający",IF(VALUE(I225)=3,"dostateczny",IF(VALUE(I225)=4,"dobry",IF(VALUE(I225)=5,"bardzo dobry",IF(VALUE(I225)=6,"celujący","")))))))</f>
      </c>
      <c r="N225" s="171"/>
      <c r="S225" s="226"/>
      <c r="T225" s="225"/>
      <c r="U225" s="225"/>
      <c r="V225" s="225"/>
      <c r="W225" s="225"/>
      <c r="X225" s="225"/>
      <c r="Y225" s="225"/>
      <c r="Z225" s="225"/>
      <c r="AA225" s="225"/>
      <c r="AB225" s="225"/>
      <c r="AC225" s="225"/>
      <c r="AD225" s="225"/>
      <c r="AE225" s="225"/>
      <c r="AF225" s="225"/>
      <c r="AG225" s="225"/>
      <c r="AH225" s="225"/>
      <c r="AI225" s="225"/>
      <c r="AJ225" s="225"/>
      <c r="AK225" s="225"/>
      <c r="AL225" s="225"/>
      <c r="AM225" s="225"/>
      <c r="AN225" s="225"/>
      <c r="AO225" s="225"/>
      <c r="AP225" s="225"/>
      <c r="AQ225" s="225"/>
    </row>
    <row r="226" spans="2:43" ht="16.5" customHeight="1">
      <c r="B226" s="168" t="str">
        <f t="shared" si="58"/>
        <v>3.</v>
      </c>
      <c r="C226" s="169" t="str">
        <f t="shared" si="58"/>
        <v>Język polski</v>
      </c>
      <c r="D226" s="337">
        <f>R22</f>
        <v>0</v>
      </c>
      <c r="E226" s="277">
        <f aca="true" t="shared" si="60" ref="E226:E241">IF(T(D226)="zw","zwolniony",IF(VALUE(D226)=1,"niedostateczny",IF(VALUE(D226)=2,"dopuszczający",IF(VALUE(D226)=3,"dostateczny",IF(VALUE(D226)=4,"dobry",IF(VALUE(D226)=5,"bardzo dobry",IF(VALUE(D226)=6,"celujący","")))))))</f>
      </c>
      <c r="F226" s="182"/>
      <c r="G226" s="168" t="str">
        <f t="shared" si="59"/>
        <v>3.</v>
      </c>
      <c r="H226" s="169" t="str">
        <f t="shared" si="59"/>
        <v>Język polski</v>
      </c>
      <c r="I226" s="337">
        <f>R23</f>
        <v>0</v>
      </c>
      <c r="J226" s="277">
        <f aca="true" t="shared" si="61" ref="J226:J241">IF(T(I226)="zw","zwolniony",IF(VALUE(I226)=1,"niedostateczny",IF(VALUE(I226)=2,"dopuszczający",IF(VALUE(I226)=3,"dostateczny",IF(VALUE(I226)=4,"dobry",IF(VALUE(I226)=5,"bardzo dobry",IF(VALUE(I226)=6,"celujący","")))))))</f>
      </c>
      <c r="M226" s="225"/>
      <c r="N226" s="170"/>
      <c r="O226" s="225"/>
      <c r="P226" s="225"/>
      <c r="Q226" s="225"/>
      <c r="R226" s="225"/>
      <c r="S226" s="226"/>
      <c r="T226" s="225"/>
      <c r="U226" s="225"/>
      <c r="V226" s="225"/>
      <c r="W226" s="225"/>
      <c r="X226" s="225"/>
      <c r="Y226" s="225"/>
      <c r="Z226" s="225"/>
      <c r="AA226" s="225"/>
      <c r="AB226" s="225"/>
      <c r="AC226" s="225"/>
      <c r="AD226" s="225"/>
      <c r="AE226" s="225"/>
      <c r="AF226" s="225"/>
      <c r="AG226" s="225"/>
      <c r="AH226" s="225"/>
      <c r="AI226" s="225"/>
      <c r="AJ226" s="225"/>
      <c r="AK226" s="225"/>
      <c r="AL226" s="225"/>
      <c r="AM226" s="225"/>
      <c r="AN226" s="225"/>
      <c r="AO226" s="225"/>
      <c r="AP226" s="225"/>
      <c r="AQ226" s="225"/>
    </row>
    <row r="227" spans="2:43" ht="16.5" customHeight="1">
      <c r="B227" s="168" t="str">
        <f t="shared" si="58"/>
        <v>4.</v>
      </c>
      <c r="C227" s="169" t="str">
        <f t="shared" si="58"/>
        <v>Język niemiecki</v>
      </c>
      <c r="D227" s="337">
        <f>U22</f>
        <v>0</v>
      </c>
      <c r="E227" s="277">
        <f t="shared" si="60"/>
      </c>
      <c r="F227" s="182"/>
      <c r="G227" s="168" t="str">
        <f t="shared" si="59"/>
        <v>4.</v>
      </c>
      <c r="H227" s="169" t="str">
        <f t="shared" si="59"/>
        <v>Język niemiecki</v>
      </c>
      <c r="I227" s="337">
        <f>U23</f>
        <v>0</v>
      </c>
      <c r="J227" s="277">
        <f t="shared" si="61"/>
      </c>
      <c r="M227" s="225"/>
      <c r="N227" s="170"/>
      <c r="O227" s="225"/>
      <c r="P227" s="225"/>
      <c r="Q227" s="225"/>
      <c r="R227" s="225"/>
      <c r="S227" s="226"/>
      <c r="T227" s="225"/>
      <c r="U227" s="225"/>
      <c r="V227" s="225"/>
      <c r="W227" s="225"/>
      <c r="X227" s="225"/>
      <c r="Y227" s="225"/>
      <c r="Z227" s="225"/>
      <c r="AA227" s="225"/>
      <c r="AB227" s="225"/>
      <c r="AC227" s="225"/>
      <c r="AD227" s="225"/>
      <c r="AE227" s="225"/>
      <c r="AF227" s="225"/>
      <c r="AG227" s="225"/>
      <c r="AH227" s="225"/>
      <c r="AI227" s="225"/>
      <c r="AJ227" s="225"/>
      <c r="AK227" s="225"/>
      <c r="AL227" s="225"/>
      <c r="AM227" s="225"/>
      <c r="AN227" s="225"/>
      <c r="AO227" s="225"/>
      <c r="AP227" s="225"/>
      <c r="AQ227" s="225"/>
    </row>
    <row r="228" spans="2:43" ht="16.5" customHeight="1">
      <c r="B228" s="168" t="str">
        <f t="shared" si="58"/>
        <v>5.</v>
      </c>
      <c r="C228" s="169" t="str">
        <f t="shared" si="58"/>
        <v>Język angielski</v>
      </c>
      <c r="D228" s="337">
        <f>X22</f>
        <v>0</v>
      </c>
      <c r="E228" s="277">
        <f t="shared" si="60"/>
      </c>
      <c r="F228" s="182"/>
      <c r="G228" s="168" t="str">
        <f t="shared" si="59"/>
        <v>5.</v>
      </c>
      <c r="H228" s="169" t="str">
        <f t="shared" si="59"/>
        <v>Język angielski</v>
      </c>
      <c r="I228" s="337">
        <f>X23</f>
        <v>0</v>
      </c>
      <c r="J228" s="277">
        <f t="shared" si="61"/>
      </c>
      <c r="M228" s="225"/>
      <c r="N228" s="170"/>
      <c r="O228" s="225"/>
      <c r="P228" s="225"/>
      <c r="Q228" s="225"/>
      <c r="R228" s="225"/>
      <c r="S228" s="226"/>
      <c r="T228" s="225"/>
      <c r="U228" s="225"/>
      <c r="V228" s="225"/>
      <c r="W228" s="225"/>
      <c r="X228" s="225"/>
      <c r="Y228" s="225"/>
      <c r="Z228" s="225"/>
      <c r="AA228" s="225"/>
      <c r="AB228" s="225"/>
      <c r="AC228" s="225"/>
      <c r="AD228" s="225"/>
      <c r="AE228" s="225"/>
      <c r="AF228" s="225"/>
      <c r="AG228" s="225"/>
      <c r="AH228" s="225"/>
      <c r="AI228" s="225"/>
      <c r="AJ228" s="225"/>
      <c r="AK228" s="225"/>
      <c r="AL228" s="225"/>
      <c r="AM228" s="225"/>
      <c r="AN228" s="225"/>
      <c r="AO228" s="225"/>
      <c r="AP228" s="225"/>
      <c r="AQ228" s="225"/>
    </row>
    <row r="229" spans="2:43" ht="16.5" customHeight="1">
      <c r="B229" s="168" t="str">
        <f t="shared" si="58"/>
        <v>6.</v>
      </c>
      <c r="C229" s="169" t="str">
        <f t="shared" si="58"/>
        <v>Historia</v>
      </c>
      <c r="D229" s="337">
        <f>AA22</f>
        <v>0</v>
      </c>
      <c r="E229" s="277">
        <f t="shared" si="60"/>
      </c>
      <c r="F229" s="182"/>
      <c r="G229" s="168" t="str">
        <f t="shared" si="59"/>
        <v>6.</v>
      </c>
      <c r="H229" s="169" t="str">
        <f t="shared" si="59"/>
        <v>Historia</v>
      </c>
      <c r="I229" s="337">
        <f>AA23</f>
        <v>0</v>
      </c>
      <c r="J229" s="277">
        <f t="shared" si="61"/>
      </c>
      <c r="M229" s="225"/>
      <c r="N229" s="170"/>
      <c r="O229" s="225"/>
      <c r="P229" s="225"/>
      <c r="Q229" s="225"/>
      <c r="R229" s="225"/>
      <c r="S229" s="226"/>
      <c r="T229" s="225"/>
      <c r="U229" s="225"/>
      <c r="V229" s="225"/>
      <c r="W229" s="225"/>
      <c r="X229" s="225"/>
      <c r="Y229" s="225"/>
      <c r="Z229" s="225"/>
      <c r="AA229" s="225"/>
      <c r="AB229" s="225"/>
      <c r="AC229" s="225"/>
      <c r="AD229" s="225"/>
      <c r="AE229" s="225"/>
      <c r="AF229" s="225"/>
      <c r="AG229" s="225"/>
      <c r="AH229" s="225"/>
      <c r="AI229" s="225"/>
      <c r="AJ229" s="225"/>
      <c r="AK229" s="225"/>
      <c r="AL229" s="225"/>
      <c r="AM229" s="225"/>
      <c r="AN229" s="225"/>
      <c r="AO229" s="225"/>
      <c r="AP229" s="225"/>
      <c r="AQ229" s="225"/>
    </row>
    <row r="230" spans="2:43" ht="16.5" customHeight="1">
      <c r="B230" s="168" t="str">
        <f t="shared" si="58"/>
        <v>7.</v>
      </c>
      <c r="C230" s="169" t="str">
        <f t="shared" si="58"/>
        <v>Matematyka</v>
      </c>
      <c r="D230" s="337">
        <f>AD22</f>
        <v>0</v>
      </c>
      <c r="E230" s="277">
        <f t="shared" si="60"/>
      </c>
      <c r="F230" s="182"/>
      <c r="G230" s="168" t="str">
        <f t="shared" si="59"/>
        <v>7.</v>
      </c>
      <c r="H230" s="169" t="str">
        <f t="shared" si="59"/>
        <v>Matematyka</v>
      </c>
      <c r="I230" s="337">
        <f>AD23</f>
        <v>0</v>
      </c>
      <c r="J230" s="277">
        <f t="shared" si="61"/>
      </c>
      <c r="M230" s="225"/>
      <c r="N230" s="170"/>
      <c r="O230" s="225"/>
      <c r="P230" s="225"/>
      <c r="Q230" s="225"/>
      <c r="R230" s="225"/>
      <c r="S230" s="226"/>
      <c r="T230" s="225"/>
      <c r="U230" s="225"/>
      <c r="V230" s="225"/>
      <c r="W230" s="225"/>
      <c r="X230" s="225"/>
      <c r="Y230" s="225"/>
      <c r="Z230" s="225"/>
      <c r="AA230" s="225"/>
      <c r="AB230" s="225"/>
      <c r="AC230" s="225"/>
      <c r="AD230" s="225"/>
      <c r="AE230" s="225"/>
      <c r="AF230" s="225"/>
      <c r="AG230" s="225"/>
      <c r="AH230" s="225"/>
      <c r="AI230" s="225"/>
      <c r="AJ230" s="225"/>
      <c r="AK230" s="225"/>
      <c r="AL230" s="225"/>
      <c r="AM230" s="225"/>
      <c r="AN230" s="225"/>
      <c r="AO230" s="225"/>
      <c r="AP230" s="225"/>
      <c r="AQ230" s="225"/>
    </row>
    <row r="231" spans="2:43" ht="16.5" customHeight="1">
      <c r="B231" s="168" t="str">
        <f t="shared" si="58"/>
        <v>8.</v>
      </c>
      <c r="C231" s="169" t="str">
        <f t="shared" si="58"/>
        <v>Chemia</v>
      </c>
      <c r="D231" s="337">
        <f>$AG$22</f>
        <v>0</v>
      </c>
      <c r="E231" s="277">
        <f t="shared" si="60"/>
      </c>
      <c r="F231" s="182"/>
      <c r="G231" s="168" t="str">
        <f t="shared" si="59"/>
        <v>8.</v>
      </c>
      <c r="H231" s="169" t="str">
        <f t="shared" si="59"/>
        <v>Chemia</v>
      </c>
      <c r="I231" s="337">
        <f>AG23</f>
        <v>0</v>
      </c>
      <c r="J231" s="277">
        <f t="shared" si="61"/>
      </c>
      <c r="M231" s="225"/>
      <c r="N231" s="170"/>
      <c r="O231" s="225"/>
      <c r="P231" s="225"/>
      <c r="Q231" s="225"/>
      <c r="R231" s="225"/>
      <c r="S231" s="226"/>
      <c r="T231" s="225"/>
      <c r="U231" s="225"/>
      <c r="V231" s="225"/>
      <c r="W231" s="225"/>
      <c r="X231" s="225"/>
      <c r="Y231" s="225"/>
      <c r="Z231" s="225"/>
      <c r="AA231" s="225"/>
      <c r="AB231" s="225"/>
      <c r="AC231" s="225"/>
      <c r="AD231" s="225"/>
      <c r="AE231" s="225"/>
      <c r="AF231" s="225"/>
      <c r="AG231" s="225"/>
      <c r="AH231" s="225"/>
      <c r="AI231" s="225"/>
      <c r="AJ231" s="225"/>
      <c r="AK231" s="225"/>
      <c r="AL231" s="225"/>
      <c r="AM231" s="225"/>
      <c r="AN231" s="225"/>
      <c r="AO231" s="225"/>
      <c r="AP231" s="225"/>
      <c r="AQ231" s="225"/>
    </row>
    <row r="232" spans="2:43" ht="16.5" customHeight="1">
      <c r="B232" s="168" t="str">
        <f t="shared" si="58"/>
        <v>9.</v>
      </c>
      <c r="C232" s="169" t="str">
        <f t="shared" si="58"/>
        <v>Geografia</v>
      </c>
      <c r="D232" s="337">
        <f>$AJ$22</f>
        <v>0</v>
      </c>
      <c r="E232" s="277">
        <f t="shared" si="60"/>
      </c>
      <c r="F232" s="182"/>
      <c r="G232" s="168" t="str">
        <f t="shared" si="59"/>
        <v>9.</v>
      </c>
      <c r="H232" s="169" t="str">
        <f t="shared" si="59"/>
        <v>Geografia</v>
      </c>
      <c r="I232" s="337">
        <f>AJ23</f>
        <v>0</v>
      </c>
      <c r="J232" s="277">
        <f t="shared" si="61"/>
      </c>
      <c r="M232" s="225"/>
      <c r="N232" s="170"/>
      <c r="O232" s="225"/>
      <c r="P232" s="225"/>
      <c r="Q232" s="225"/>
      <c r="R232" s="225"/>
      <c r="S232" s="226"/>
      <c r="T232" s="225"/>
      <c r="U232" s="225"/>
      <c r="V232" s="225"/>
      <c r="W232" s="225"/>
      <c r="X232" s="225"/>
      <c r="Y232" s="225"/>
      <c r="Z232" s="225"/>
      <c r="AA232" s="225"/>
      <c r="AB232" s="225"/>
      <c r="AC232" s="225"/>
      <c r="AD232" s="225"/>
      <c r="AE232" s="225"/>
      <c r="AF232" s="225"/>
      <c r="AG232" s="225"/>
      <c r="AH232" s="225"/>
      <c r="AI232" s="225"/>
      <c r="AJ232" s="225"/>
      <c r="AK232" s="225"/>
      <c r="AL232" s="225"/>
      <c r="AM232" s="225"/>
      <c r="AN232" s="225"/>
      <c r="AO232" s="225"/>
      <c r="AP232" s="225"/>
      <c r="AQ232" s="225"/>
    </row>
    <row r="233" spans="2:43" ht="16.5" customHeight="1">
      <c r="B233" s="168" t="str">
        <f t="shared" si="58"/>
        <v>10.</v>
      </c>
      <c r="C233" s="169" t="str">
        <f t="shared" si="58"/>
        <v>Biologia/Przyroda</v>
      </c>
      <c r="D233" s="337">
        <f>$AM$22</f>
        <v>0</v>
      </c>
      <c r="E233" s="277">
        <f t="shared" si="60"/>
      </c>
      <c r="F233" s="182"/>
      <c r="G233" s="168" t="str">
        <f t="shared" si="59"/>
        <v>10.</v>
      </c>
      <c r="H233" s="169" t="str">
        <f t="shared" si="59"/>
        <v>Biologia/Przyroda</v>
      </c>
      <c r="I233" s="337">
        <f>AM23</f>
        <v>0</v>
      </c>
      <c r="J233" s="277">
        <f t="shared" si="61"/>
      </c>
      <c r="M233" s="225"/>
      <c r="N233" s="170"/>
      <c r="O233" s="225"/>
      <c r="P233" s="225"/>
      <c r="Q233" s="225"/>
      <c r="R233" s="225"/>
      <c r="S233" s="226"/>
      <c r="T233" s="225"/>
      <c r="U233" s="225"/>
      <c r="V233" s="225"/>
      <c r="W233" s="225"/>
      <c r="X233" s="225"/>
      <c r="Y233" s="225"/>
      <c r="Z233" s="225"/>
      <c r="AA233" s="225"/>
      <c r="AB233" s="225"/>
      <c r="AC233" s="225"/>
      <c r="AD233" s="225"/>
      <c r="AE233" s="225"/>
      <c r="AF233" s="225"/>
      <c r="AG233" s="225"/>
      <c r="AH233" s="225"/>
      <c r="AI233" s="225"/>
      <c r="AJ233" s="225"/>
      <c r="AK233" s="225"/>
      <c r="AL233" s="225"/>
      <c r="AM233" s="225"/>
      <c r="AN233" s="225"/>
      <c r="AO233" s="225"/>
      <c r="AP233" s="225"/>
      <c r="AQ233" s="225"/>
    </row>
    <row r="234" spans="2:43" ht="16.5" customHeight="1">
      <c r="B234" s="168" t="str">
        <f t="shared" si="58"/>
        <v>11.</v>
      </c>
      <c r="C234" s="169" t="str">
        <f t="shared" si="58"/>
        <v>Fizyka</v>
      </c>
      <c r="D234" s="337">
        <f>$AP$22</f>
        <v>0</v>
      </c>
      <c r="E234" s="277">
        <f t="shared" si="60"/>
      </c>
      <c r="F234" s="182"/>
      <c r="G234" s="168" t="str">
        <f t="shared" si="59"/>
        <v>11.</v>
      </c>
      <c r="H234" s="169" t="str">
        <f t="shared" si="59"/>
        <v>Fizyka</v>
      </c>
      <c r="I234" s="337">
        <f>AP23</f>
        <v>0</v>
      </c>
      <c r="J234" s="277">
        <f t="shared" si="61"/>
      </c>
      <c r="M234" s="225"/>
      <c r="N234" s="170"/>
      <c r="O234" s="225"/>
      <c r="P234" s="225"/>
      <c r="Q234" s="225"/>
      <c r="R234" s="225"/>
      <c r="S234" s="226"/>
      <c r="T234" s="225"/>
      <c r="U234" s="225"/>
      <c r="V234" s="225"/>
      <c r="W234" s="225"/>
      <c r="X234" s="225"/>
      <c r="Y234" s="225"/>
      <c r="Z234" s="225"/>
      <c r="AA234" s="225"/>
      <c r="AB234" s="225"/>
      <c r="AC234" s="225"/>
      <c r="AD234" s="225"/>
      <c r="AE234" s="225"/>
      <c r="AF234" s="225"/>
      <c r="AG234" s="225"/>
      <c r="AH234" s="225"/>
      <c r="AI234" s="225"/>
      <c r="AJ234" s="225"/>
      <c r="AK234" s="225"/>
      <c r="AL234" s="225"/>
      <c r="AM234" s="225"/>
      <c r="AN234" s="225"/>
      <c r="AO234" s="225"/>
      <c r="AP234" s="225"/>
      <c r="AQ234" s="225"/>
    </row>
    <row r="235" spans="2:43" ht="16.5" customHeight="1">
      <c r="B235" s="168" t="str">
        <f>$B$15</f>
        <v>12.</v>
      </c>
      <c r="C235" s="169" t="str">
        <f>$C$15</f>
        <v>Plastyka</v>
      </c>
      <c r="D235" s="337">
        <f>$AS$22</f>
        <v>0</v>
      </c>
      <c r="E235" s="277">
        <f t="shared" si="60"/>
      </c>
      <c r="F235" s="182"/>
      <c r="G235" s="168" t="str">
        <f>$B$15</f>
        <v>12.</v>
      </c>
      <c r="H235" s="169" t="str">
        <f>$C$15</f>
        <v>Plastyka</v>
      </c>
      <c r="I235" s="337">
        <f>$AS$23</f>
        <v>0</v>
      </c>
      <c r="J235" s="277">
        <f t="shared" si="61"/>
      </c>
      <c r="M235" s="225"/>
      <c r="N235" s="170"/>
      <c r="O235" s="225"/>
      <c r="P235" s="225"/>
      <c r="Q235" s="225"/>
      <c r="R235" s="225"/>
      <c r="S235" s="226"/>
      <c r="T235" s="225"/>
      <c r="U235" s="225"/>
      <c r="V235" s="225"/>
      <c r="W235" s="225"/>
      <c r="X235" s="225"/>
      <c r="Y235" s="225"/>
      <c r="Z235" s="225"/>
      <c r="AA235" s="225"/>
      <c r="AB235" s="225"/>
      <c r="AC235" s="225"/>
      <c r="AD235" s="225"/>
      <c r="AE235" s="225"/>
      <c r="AF235" s="225"/>
      <c r="AG235" s="225"/>
      <c r="AH235" s="225"/>
      <c r="AI235" s="225"/>
      <c r="AJ235" s="225"/>
      <c r="AK235" s="225"/>
      <c r="AL235" s="225"/>
      <c r="AM235" s="225"/>
      <c r="AN235" s="225"/>
      <c r="AO235" s="225"/>
      <c r="AP235" s="225"/>
      <c r="AQ235" s="225"/>
    </row>
    <row r="236" spans="2:43" ht="16.5" customHeight="1">
      <c r="B236" s="168" t="s">
        <v>101</v>
      </c>
      <c r="C236" s="169" t="str">
        <f>$C$16</f>
        <v>Muz./Zaj. artyst.</v>
      </c>
      <c r="D236" s="337">
        <f>$AV$22</f>
        <v>0</v>
      </c>
      <c r="E236" s="277">
        <f t="shared" si="60"/>
      </c>
      <c r="F236" s="182"/>
      <c r="G236" s="168" t="str">
        <f>$B$16</f>
        <v>13.</v>
      </c>
      <c r="H236" s="169" t="str">
        <f>$C$16</f>
        <v>Muz./Zaj. artyst.</v>
      </c>
      <c r="I236" s="337">
        <f>$AV$23</f>
        <v>0</v>
      </c>
      <c r="J236" s="277">
        <f t="shared" si="61"/>
      </c>
      <c r="M236" s="225"/>
      <c r="N236" s="170"/>
      <c r="O236" s="225"/>
      <c r="P236" s="225"/>
      <c r="Q236" s="225"/>
      <c r="R236" s="225"/>
      <c r="S236" s="226"/>
      <c r="T236" s="225"/>
      <c r="U236" s="225"/>
      <c r="V236" s="225"/>
      <c r="W236" s="225"/>
      <c r="X236" s="225"/>
      <c r="Y236" s="225"/>
      <c r="Z236" s="225"/>
      <c r="AA236" s="225"/>
      <c r="AB236" s="225"/>
      <c r="AC236" s="225"/>
      <c r="AD236" s="225"/>
      <c r="AE236" s="225"/>
      <c r="AF236" s="225"/>
      <c r="AG236" s="225"/>
      <c r="AH236" s="225"/>
      <c r="AI236" s="225"/>
      <c r="AJ236" s="225"/>
      <c r="AK236" s="225"/>
      <c r="AL236" s="225"/>
      <c r="AM236" s="225"/>
      <c r="AN236" s="225"/>
      <c r="AO236" s="225"/>
      <c r="AP236" s="225"/>
      <c r="AQ236" s="225"/>
    </row>
    <row r="237" spans="2:43" ht="16.5" customHeight="1">
      <c r="B237" s="168" t="s">
        <v>102</v>
      </c>
      <c r="C237" s="169" t="str">
        <f>$C$17</f>
        <v>Technika</v>
      </c>
      <c r="D237" s="337">
        <f>$AX$22</f>
        <v>0</v>
      </c>
      <c r="E237" s="277">
        <f t="shared" si="60"/>
      </c>
      <c r="F237" s="182"/>
      <c r="G237" s="168" t="str">
        <f>$B$17</f>
        <v>14.</v>
      </c>
      <c r="H237" s="169" t="str">
        <f>$C$17</f>
        <v>Technika</v>
      </c>
      <c r="I237" s="337">
        <f>$AX$23</f>
        <v>0</v>
      </c>
      <c r="J237" s="277">
        <f t="shared" si="61"/>
      </c>
      <c r="M237" s="225"/>
      <c r="N237" s="170"/>
      <c r="O237" s="225"/>
      <c r="P237" s="225"/>
      <c r="Q237" s="225"/>
      <c r="R237" s="225"/>
      <c r="S237" s="226"/>
      <c r="T237" s="225"/>
      <c r="U237" s="225"/>
      <c r="V237" s="225"/>
      <c r="W237" s="225"/>
      <c r="X237" s="225"/>
      <c r="Y237" s="225"/>
      <c r="Z237" s="225"/>
      <c r="AA237" s="225"/>
      <c r="AB237" s="225"/>
      <c r="AC237" s="225"/>
      <c r="AD237" s="225"/>
      <c r="AE237" s="225"/>
      <c r="AF237" s="225"/>
      <c r="AG237" s="225"/>
      <c r="AH237" s="225"/>
      <c r="AI237" s="225"/>
      <c r="AJ237" s="225"/>
      <c r="AK237" s="225"/>
      <c r="AL237" s="225"/>
      <c r="AM237" s="225"/>
      <c r="AN237" s="225"/>
      <c r="AO237" s="225"/>
      <c r="AP237" s="225"/>
      <c r="AQ237" s="225"/>
    </row>
    <row r="238" spans="2:43" ht="16.5" customHeight="1">
      <c r="B238" s="168">
        <v>15</v>
      </c>
      <c r="C238" s="169" t="str">
        <f>$C$18</f>
        <v>Informatyka</v>
      </c>
      <c r="D238" s="337">
        <f>$AZ$22</f>
        <v>0</v>
      </c>
      <c r="E238" s="277">
        <f t="shared" si="60"/>
      </c>
      <c r="F238" s="182"/>
      <c r="G238" s="168">
        <f>$B$18</f>
        <v>15</v>
      </c>
      <c r="H238" s="169" t="str">
        <f>$C$18</f>
        <v>Informatyka</v>
      </c>
      <c r="I238" s="337">
        <f>$AZ$23</f>
        <v>0</v>
      </c>
      <c r="J238" s="277">
        <f t="shared" si="61"/>
      </c>
      <c r="M238" s="225"/>
      <c r="N238" s="170"/>
      <c r="O238" s="225"/>
      <c r="P238" s="225"/>
      <c r="Q238" s="225"/>
      <c r="R238" s="225"/>
      <c r="S238" s="226"/>
      <c r="T238" s="225"/>
      <c r="U238" s="225"/>
      <c r="V238" s="225"/>
      <c r="W238" s="225"/>
      <c r="X238" s="225"/>
      <c r="Y238" s="225"/>
      <c r="Z238" s="225"/>
      <c r="AA238" s="225"/>
      <c r="AB238" s="225"/>
      <c r="AC238" s="225"/>
      <c r="AD238" s="225"/>
      <c r="AE238" s="225"/>
      <c r="AF238" s="225"/>
      <c r="AG238" s="225"/>
      <c r="AH238" s="225"/>
      <c r="AI238" s="225"/>
      <c r="AJ238" s="225"/>
      <c r="AK238" s="225"/>
      <c r="AL238" s="225"/>
      <c r="AM238" s="225"/>
      <c r="AN238" s="225"/>
      <c r="AO238" s="225"/>
      <c r="AP238" s="225"/>
      <c r="AQ238" s="225"/>
    </row>
    <row r="239" spans="1:43" ht="16.5" customHeight="1">
      <c r="A239" s="166"/>
      <c r="B239" s="168">
        <v>16</v>
      </c>
      <c r="C239" s="169" t="str">
        <f>$C$19</f>
        <v>WOS</v>
      </c>
      <c r="D239" s="337">
        <f>$BB$22</f>
        <v>0</v>
      </c>
      <c r="E239" s="277">
        <f t="shared" si="60"/>
      </c>
      <c r="F239" s="182"/>
      <c r="G239" s="168">
        <v>16</v>
      </c>
      <c r="H239" s="169" t="str">
        <f>$C$19</f>
        <v>WOS</v>
      </c>
      <c r="I239" s="337">
        <f>$BB$23</f>
        <v>0</v>
      </c>
      <c r="J239" s="277">
        <f t="shared" si="61"/>
      </c>
      <c r="K239" s="166"/>
      <c r="M239" s="225"/>
      <c r="N239" s="170"/>
      <c r="O239" s="225"/>
      <c r="P239" s="225"/>
      <c r="Q239" s="225"/>
      <c r="R239" s="225"/>
      <c r="S239" s="226"/>
      <c r="T239" s="225"/>
      <c r="U239" s="225"/>
      <c r="V239" s="225"/>
      <c r="W239" s="225"/>
      <c r="X239" s="225"/>
      <c r="Y239" s="225"/>
      <c r="Z239" s="225"/>
      <c r="AA239" s="225"/>
      <c r="AB239" s="225"/>
      <c r="AC239" s="225"/>
      <c r="AD239" s="225"/>
      <c r="AE239" s="225"/>
      <c r="AF239" s="225"/>
      <c r="AG239" s="225"/>
      <c r="AH239" s="225"/>
      <c r="AI239" s="225"/>
      <c r="AJ239" s="225"/>
      <c r="AK239" s="225"/>
      <c r="AL239" s="225"/>
      <c r="AM239" s="225"/>
      <c r="AN239" s="225"/>
      <c r="AO239" s="225"/>
      <c r="AP239" s="225"/>
      <c r="AQ239" s="225"/>
    </row>
    <row r="240" spans="2:43" ht="16.5" customHeight="1">
      <c r="B240" s="168">
        <f>B42</f>
        <v>17</v>
      </c>
      <c r="C240" s="169" t="str">
        <f>C42</f>
        <v>Wych. fizyczne</v>
      </c>
      <c r="D240" s="337">
        <f>$BD$22</f>
        <v>0</v>
      </c>
      <c r="E240" s="277">
        <f t="shared" si="60"/>
      </c>
      <c r="F240" s="182"/>
      <c r="G240" s="168">
        <f>G42</f>
        <v>17</v>
      </c>
      <c r="H240" s="169" t="str">
        <f>H42</f>
        <v>Wych. fizyczne</v>
      </c>
      <c r="I240" s="337">
        <f>$BD$23</f>
        <v>0</v>
      </c>
      <c r="J240" s="277">
        <f t="shared" si="61"/>
      </c>
      <c r="M240" s="229"/>
      <c r="N240" s="181"/>
      <c r="O240" s="229"/>
      <c r="P240" s="229"/>
      <c r="Q240" s="229"/>
      <c r="R240" s="229"/>
      <c r="S240" s="230"/>
      <c r="T240" s="229"/>
      <c r="U240" s="229"/>
      <c r="V240" s="229"/>
      <c r="W240" s="229"/>
      <c r="X240" s="229"/>
      <c r="Y240" s="229"/>
      <c r="Z240" s="229"/>
      <c r="AA240" s="229"/>
      <c r="AB240" s="229"/>
      <c r="AC240" s="229"/>
      <c r="AD240" s="229"/>
      <c r="AE240" s="229"/>
      <c r="AF240" s="229"/>
      <c r="AG240" s="229"/>
      <c r="AH240" s="229"/>
      <c r="AI240" s="229"/>
      <c r="AJ240" s="229"/>
      <c r="AK240" s="229"/>
      <c r="AL240" s="229"/>
      <c r="AM240" s="229"/>
      <c r="AN240" s="229"/>
      <c r="AO240" s="229"/>
      <c r="AP240" s="229"/>
      <c r="AQ240" s="229"/>
    </row>
    <row r="241" spans="2:43" ht="16.5" customHeight="1">
      <c r="B241" s="313">
        <v>18</v>
      </c>
      <c r="C241" s="315" t="str">
        <f>$C$21</f>
        <v>EDB</v>
      </c>
      <c r="D241" s="338">
        <f>$BE$22</f>
        <v>0</v>
      </c>
      <c r="E241" s="314">
        <f t="shared" si="60"/>
      </c>
      <c r="F241" s="182"/>
      <c r="G241" s="313">
        <v>18</v>
      </c>
      <c r="H241" s="315" t="str">
        <f>$C$21</f>
        <v>EDB</v>
      </c>
      <c r="I241" s="338">
        <f>$BE$23</f>
        <v>0</v>
      </c>
      <c r="J241" s="314">
        <f t="shared" si="61"/>
      </c>
      <c r="M241" s="174"/>
      <c r="N241" s="188"/>
      <c r="O241" s="174"/>
      <c r="P241" s="174"/>
      <c r="Q241" s="174"/>
      <c r="R241" s="174"/>
      <c r="S241" s="173"/>
      <c r="T241" s="174"/>
      <c r="U241" s="174"/>
      <c r="V241" s="174"/>
      <c r="W241" s="174"/>
      <c r="X241" s="174"/>
      <c r="Y241" s="174"/>
      <c r="Z241" s="174"/>
      <c r="AA241" s="174"/>
      <c r="AB241" s="174"/>
      <c r="AC241" s="174"/>
      <c r="AD241" s="174"/>
      <c r="AE241" s="174"/>
      <c r="AF241" s="174"/>
      <c r="AG241" s="174"/>
      <c r="AH241" s="174"/>
      <c r="AI241" s="174"/>
      <c r="AJ241" s="174"/>
      <c r="AK241" s="174"/>
      <c r="AL241" s="174"/>
      <c r="AM241" s="174"/>
      <c r="AN241" s="174"/>
      <c r="AO241" s="174"/>
      <c r="AP241" s="174"/>
      <c r="AQ241" s="174"/>
    </row>
    <row r="242" spans="2:43" ht="16.5" customHeight="1">
      <c r="B242" s="178"/>
      <c r="C242" s="172" t="s">
        <v>106</v>
      </c>
      <c r="D242" s="179"/>
      <c r="E242" s="180"/>
      <c r="F242" s="182"/>
      <c r="G242" s="178"/>
      <c r="H242" s="172" t="s">
        <v>106</v>
      </c>
      <c r="I242" s="179"/>
      <c r="J242" s="180"/>
      <c r="M242" s="182"/>
      <c r="N242" s="189"/>
      <c r="O242" s="182"/>
      <c r="P242" s="182"/>
      <c r="Q242" s="182"/>
      <c r="R242" s="182"/>
      <c r="S242" s="224"/>
      <c r="T242" s="182"/>
      <c r="U242" s="182"/>
      <c r="V242" s="182"/>
      <c r="W242" s="182"/>
      <c r="X242" s="182"/>
      <c r="Y242" s="182"/>
      <c r="Z242" s="182"/>
      <c r="AA242" s="182"/>
      <c r="AB242" s="182"/>
      <c r="AC242" s="182"/>
      <c r="AD242" s="182"/>
      <c r="AE242" s="182"/>
      <c r="AF242" s="182"/>
      <c r="AG242" s="182"/>
      <c r="AH242" s="182"/>
      <c r="AI242" s="182"/>
      <c r="AJ242" s="182"/>
      <c r="AK242" s="182"/>
      <c r="AL242" s="182"/>
      <c r="AM242" s="182"/>
      <c r="AN242" s="182"/>
      <c r="AO242" s="182"/>
      <c r="AP242" s="182"/>
      <c r="AQ242" s="182"/>
    </row>
    <row r="243" spans="2:43" ht="16.5" customHeight="1">
      <c r="B243" s="448" t="s">
        <v>87</v>
      </c>
      <c r="C243" s="449"/>
      <c r="D243" s="449"/>
      <c r="E243" s="450"/>
      <c r="F243" s="182"/>
      <c r="G243" s="448" t="s">
        <v>87</v>
      </c>
      <c r="H243" s="449"/>
      <c r="I243" s="449"/>
      <c r="J243" s="450"/>
      <c r="M243" s="229"/>
      <c r="N243" s="181"/>
      <c r="O243" s="229"/>
      <c r="P243" s="229"/>
      <c r="Q243" s="229"/>
      <c r="R243" s="229"/>
      <c r="S243" s="230"/>
      <c r="T243" s="229"/>
      <c r="U243" s="229"/>
      <c r="V243" s="229"/>
      <c r="W243" s="229"/>
      <c r="X243" s="229"/>
      <c r="Y243" s="229"/>
      <c r="Z243" s="229"/>
      <c r="AA243" s="229"/>
      <c r="AB243" s="229"/>
      <c r="AC243" s="229"/>
      <c r="AD243" s="229"/>
      <c r="AE243" s="229"/>
      <c r="AF243" s="229"/>
      <c r="AG243" s="229"/>
      <c r="AH243" s="229"/>
      <c r="AI243" s="229"/>
      <c r="AJ243" s="229"/>
      <c r="AK243" s="229"/>
      <c r="AL243" s="229"/>
      <c r="AM243" s="229"/>
      <c r="AN243" s="229"/>
      <c r="AO243" s="229"/>
      <c r="AP243" s="229"/>
      <c r="AQ243" s="229"/>
    </row>
    <row r="244" spans="1:73" ht="16.5" customHeight="1">
      <c r="A244" s="166"/>
      <c r="B244" s="275">
        <v>23</v>
      </c>
      <c r="C244" s="198" t="s">
        <v>112</v>
      </c>
      <c r="E244" s="223">
        <f>$M$30</f>
        <v>0</v>
      </c>
      <c r="F244" s="182"/>
      <c r="G244" s="275">
        <v>24</v>
      </c>
      <c r="H244" s="198" t="s">
        <v>112</v>
      </c>
      <c r="J244" s="223">
        <f>$M$30</f>
        <v>0</v>
      </c>
      <c r="K244" s="182"/>
      <c r="L244" s="225"/>
      <c r="M244" s="225"/>
      <c r="N244" s="225"/>
      <c r="O244" s="225"/>
      <c r="P244" s="225"/>
      <c r="Q244" s="225"/>
      <c r="R244" s="225"/>
      <c r="S244" s="225"/>
      <c r="T244" s="225"/>
      <c r="U244" s="225"/>
      <c r="V244" s="225"/>
      <c r="W244" s="225"/>
      <c r="X244" s="225"/>
      <c r="Y244" s="225"/>
      <c r="Z244" s="225"/>
      <c r="AA244" s="225"/>
      <c r="AB244" s="225"/>
      <c r="AC244" s="225"/>
      <c r="AD244" s="225"/>
      <c r="AE244" s="225"/>
      <c r="AF244" s="225"/>
      <c r="AG244" s="225"/>
      <c r="AH244" s="225"/>
      <c r="AI244" s="225"/>
      <c r="AJ244" s="225"/>
      <c r="AK244" s="225"/>
      <c r="AL244" s="225"/>
      <c r="AM244" s="225"/>
      <c r="AN244" s="225"/>
      <c r="AO244" s="225"/>
      <c r="AP244" s="225"/>
      <c r="AQ244" s="225"/>
      <c r="AR244" s="225"/>
      <c r="AS244" s="225"/>
      <c r="AT244" s="225"/>
      <c r="AU244" s="225"/>
      <c r="AV244" s="225"/>
      <c r="AW244" s="225"/>
      <c r="AX244" s="225"/>
      <c r="AY244" s="225"/>
      <c r="AZ244" s="225"/>
      <c r="BA244" s="225"/>
      <c r="BB244" s="225"/>
      <c r="BC244" s="225"/>
      <c r="BD244" s="225"/>
      <c r="BE244" s="225"/>
      <c r="BF244" s="225"/>
      <c r="BG244" s="225"/>
      <c r="BH244" s="225"/>
      <c r="BI244" s="225"/>
      <c r="BJ244" s="183"/>
      <c r="BK244" s="183"/>
      <c r="BL244" s="183"/>
      <c r="BM244" s="183"/>
      <c r="BN244" s="183"/>
      <c r="BO244" s="183"/>
      <c r="BP244" s="183"/>
      <c r="BQ244" s="183"/>
      <c r="BR244" s="183"/>
      <c r="BS244" s="183"/>
      <c r="BT244" s="183"/>
      <c r="BU244" s="183"/>
    </row>
    <row r="245" spans="1:76" s="295" customFormat="1" ht="16.5" customHeight="1">
      <c r="A245" s="293"/>
      <c r="B245" s="451">
        <f>BF24</f>
        <v>0</v>
      </c>
      <c r="C245" s="452"/>
      <c r="D245" s="452"/>
      <c r="E245" s="453"/>
      <c r="F245" s="294"/>
      <c r="G245" s="451">
        <f>BF25</f>
        <v>0</v>
      </c>
      <c r="H245" s="452"/>
      <c r="I245" s="452"/>
      <c r="J245" s="453"/>
      <c r="K245" s="294"/>
      <c r="BJ245" s="296"/>
      <c r="BK245" s="296"/>
      <c r="BL245" s="296"/>
      <c r="BM245" s="296"/>
      <c r="BN245" s="296"/>
      <c r="BO245" s="296"/>
      <c r="BP245" s="296"/>
      <c r="BQ245" s="296"/>
      <c r="BR245" s="296"/>
      <c r="BS245" s="296"/>
      <c r="BT245" s="296"/>
      <c r="BU245" s="296"/>
      <c r="BV245" s="296"/>
      <c r="BW245" s="296"/>
      <c r="BX245" s="296"/>
    </row>
    <row r="246" spans="1:76" ht="16.5" customHeight="1">
      <c r="A246" s="166"/>
      <c r="B246" s="185" t="s">
        <v>89</v>
      </c>
      <c r="C246" s="186" t="str">
        <f>C26</f>
        <v>Zachowanie</v>
      </c>
      <c r="D246" s="336">
        <f>$M24</f>
        <v>0</v>
      </c>
      <c r="E246" s="276" t="str">
        <f>IF(T(D246)="wz","wzorowe",IF(T(D246)="bdb","bardzo dobre",IF(T(D246)="db","dobre",IF(T(D246)="popr","poprawne",IF(T(D246)="ndp","nieodpowiednie",IF(T(D246)="ng","naganne",IF(VALUE(D246)=6,"błąd","błąd")))))))</f>
        <v>błąd</v>
      </c>
      <c r="F246" s="182"/>
      <c r="G246" s="185">
        <v>1</v>
      </c>
      <c r="H246" s="186" t="str">
        <f>H26</f>
        <v>Zachowanie</v>
      </c>
      <c r="I246" s="336">
        <f>$M25</f>
        <v>0</v>
      </c>
      <c r="J246" s="276" t="str">
        <f>IF(T(I246)="wz","wzorowe",IF(T(I246)="bdb","bardzo dobre",IF(T(I246)="db","dobre",IF(T(I246)="popr","poprawne",IF(T(I246)="ndp","nieodpowiednie",IF(T(I246)="ng","naganne",IF(VALUE(I246)=6,"błąd","błąd")))))))</f>
        <v>błąd</v>
      </c>
      <c r="K246" s="166"/>
      <c r="N246" s="171"/>
      <c r="S246" s="171"/>
      <c r="BJ246" s="190"/>
      <c r="BK246" s="190"/>
      <c r="BL246" s="190"/>
      <c r="BM246" s="190"/>
      <c r="BN246" s="190"/>
      <c r="BO246" s="190"/>
      <c r="BP246" s="190"/>
      <c r="BQ246" s="190"/>
      <c r="BR246" s="190"/>
      <c r="BS246" s="190"/>
      <c r="BT246" s="190"/>
      <c r="BU246" s="190"/>
      <c r="BV246" s="190"/>
      <c r="BW246" s="190"/>
      <c r="BX246" s="190"/>
    </row>
    <row r="247" spans="2:10" ht="16.5" customHeight="1">
      <c r="B247" s="168" t="str">
        <f aca="true" t="shared" si="62" ref="B247:C256">B49</f>
        <v>2.</v>
      </c>
      <c r="C247" s="169" t="str">
        <f t="shared" si="62"/>
        <v>Religia/Etyka</v>
      </c>
      <c r="D247" s="337">
        <f>$O24</f>
        <v>0</v>
      </c>
      <c r="E247" s="277">
        <f>IF(T(D247)="zw","zwolniony",IF(VALUE(D247)=1,"niedostateczny",IF(VALUE(D247)=2,"dopuszczający",IF(VALUE(D247)=3,"dostateczny",IF(VALUE(D247)=4,"dobry",IF(VALUE(D247)=5,"bardzo dobry",IF(VALUE(D247)=6,"celujący","")))))))</f>
      </c>
      <c r="F247" s="182"/>
      <c r="G247" s="168" t="str">
        <f aca="true" t="shared" si="63" ref="G247:H256">G49</f>
        <v>2.</v>
      </c>
      <c r="H247" s="169" t="str">
        <f t="shared" si="63"/>
        <v>Religia/Etyka</v>
      </c>
      <c r="I247" s="337">
        <f>$O25</f>
        <v>0</v>
      </c>
      <c r="J247" s="277">
        <f>IF(T(I247)="zw","zwolniony",IF(VALUE(I247)=1,"niedostateczny",IF(VALUE(I247)=2,"dopuszczający",IF(VALUE(I247)=3,"dostateczny",IF(VALUE(I247)=4,"dobry",IF(VALUE(I247)=5,"bardzo dobry",IF(VALUE(I247)=6,"celujący","")))))))</f>
      </c>
    </row>
    <row r="248" spans="2:10" ht="16.5" customHeight="1">
      <c r="B248" s="168" t="str">
        <f t="shared" si="62"/>
        <v>3.</v>
      </c>
      <c r="C248" s="169" t="str">
        <f t="shared" si="62"/>
        <v>Język polski</v>
      </c>
      <c r="D248" s="337">
        <f>$R24</f>
        <v>0</v>
      </c>
      <c r="E248" s="277">
        <f aca="true" t="shared" si="64" ref="E248:E263">IF(T(D248)="zw","zwolniony",IF(VALUE(D248)=1,"niedostateczny",IF(VALUE(D248)=2,"dopuszczający",IF(VALUE(D248)=3,"dostateczny",IF(VALUE(D248)=4,"dobry",IF(VALUE(D248)=5,"bardzo dobry",IF(VALUE(D248)=6,"celujący","")))))))</f>
      </c>
      <c r="F248" s="182"/>
      <c r="G248" s="168" t="str">
        <f t="shared" si="63"/>
        <v>3.</v>
      </c>
      <c r="H248" s="169" t="str">
        <f t="shared" si="63"/>
        <v>Język polski</v>
      </c>
      <c r="I248" s="337">
        <f>$R25</f>
        <v>0</v>
      </c>
      <c r="J248" s="277">
        <f aca="true" t="shared" si="65" ref="J248:J263">IF(T(I248)="zw","zwolniony",IF(VALUE(I248)=1,"niedostateczny",IF(VALUE(I248)=2,"dopuszczający",IF(VALUE(I248)=3,"dostateczny",IF(VALUE(I248)=4,"dobry",IF(VALUE(I248)=5,"bardzo dobry",IF(VALUE(I248)=6,"celujący","")))))))</f>
      </c>
    </row>
    <row r="249" spans="2:10" ht="16.5" customHeight="1">
      <c r="B249" s="168" t="str">
        <f t="shared" si="62"/>
        <v>4.</v>
      </c>
      <c r="C249" s="169" t="str">
        <f t="shared" si="62"/>
        <v>Język niemiecki</v>
      </c>
      <c r="D249" s="337">
        <f>$U24</f>
        <v>0</v>
      </c>
      <c r="E249" s="277">
        <f t="shared" si="64"/>
      </c>
      <c r="F249" s="182"/>
      <c r="G249" s="168" t="str">
        <f t="shared" si="63"/>
        <v>4.</v>
      </c>
      <c r="H249" s="169" t="str">
        <f t="shared" si="63"/>
        <v>Język niemiecki</v>
      </c>
      <c r="I249" s="337">
        <f>$U25</f>
        <v>0</v>
      </c>
      <c r="J249" s="277">
        <f t="shared" si="65"/>
      </c>
    </row>
    <row r="250" spans="2:10" ht="16.5" customHeight="1">
      <c r="B250" s="168" t="str">
        <f t="shared" si="62"/>
        <v>5.</v>
      </c>
      <c r="C250" s="169" t="str">
        <f t="shared" si="62"/>
        <v>Język angielski</v>
      </c>
      <c r="D250" s="337">
        <f>$X24</f>
        <v>0</v>
      </c>
      <c r="E250" s="277">
        <f t="shared" si="64"/>
      </c>
      <c r="F250" s="182"/>
      <c r="G250" s="168" t="str">
        <f t="shared" si="63"/>
        <v>5.</v>
      </c>
      <c r="H250" s="169" t="str">
        <f t="shared" si="63"/>
        <v>Język angielski</v>
      </c>
      <c r="I250" s="337">
        <f>$X25</f>
        <v>0</v>
      </c>
      <c r="J250" s="277">
        <f t="shared" si="65"/>
      </c>
    </row>
    <row r="251" spans="2:10" ht="16.5" customHeight="1">
      <c r="B251" s="168" t="str">
        <f t="shared" si="62"/>
        <v>6.</v>
      </c>
      <c r="C251" s="169" t="str">
        <f t="shared" si="62"/>
        <v>Historia</v>
      </c>
      <c r="D251" s="337">
        <f>$AA24</f>
        <v>0</v>
      </c>
      <c r="E251" s="277">
        <f t="shared" si="64"/>
      </c>
      <c r="F251" s="182"/>
      <c r="G251" s="168" t="str">
        <f t="shared" si="63"/>
        <v>6.</v>
      </c>
      <c r="H251" s="169" t="str">
        <f t="shared" si="63"/>
        <v>Historia</v>
      </c>
      <c r="I251" s="337">
        <f>$AA25</f>
        <v>0</v>
      </c>
      <c r="J251" s="277">
        <f t="shared" si="65"/>
      </c>
    </row>
    <row r="252" spans="2:10" ht="16.5" customHeight="1">
      <c r="B252" s="168" t="str">
        <f t="shared" si="62"/>
        <v>7.</v>
      </c>
      <c r="C252" s="169" t="str">
        <f t="shared" si="62"/>
        <v>Matematyka</v>
      </c>
      <c r="D252" s="337">
        <f>$AD24</f>
        <v>0</v>
      </c>
      <c r="E252" s="277">
        <f t="shared" si="64"/>
      </c>
      <c r="F252" s="182"/>
      <c r="G252" s="168" t="str">
        <f t="shared" si="63"/>
        <v>7.</v>
      </c>
      <c r="H252" s="169" t="str">
        <f t="shared" si="63"/>
        <v>Matematyka</v>
      </c>
      <c r="I252" s="337">
        <f>$AD25</f>
        <v>0</v>
      </c>
      <c r="J252" s="277">
        <f t="shared" si="65"/>
      </c>
    </row>
    <row r="253" spans="2:10" ht="16.5" customHeight="1">
      <c r="B253" s="168" t="str">
        <f t="shared" si="62"/>
        <v>8.</v>
      </c>
      <c r="C253" s="169" t="str">
        <f t="shared" si="62"/>
        <v>Chemia</v>
      </c>
      <c r="D253" s="337">
        <f>$AG24</f>
        <v>0</v>
      </c>
      <c r="E253" s="277">
        <f t="shared" si="64"/>
      </c>
      <c r="F253" s="182"/>
      <c r="G253" s="168" t="str">
        <f t="shared" si="63"/>
        <v>8.</v>
      </c>
      <c r="H253" s="169" t="str">
        <f t="shared" si="63"/>
        <v>Chemia</v>
      </c>
      <c r="I253" s="337">
        <f>$AG25</f>
        <v>0</v>
      </c>
      <c r="J253" s="277">
        <f t="shared" si="65"/>
      </c>
    </row>
    <row r="254" spans="2:10" ht="16.5" customHeight="1">
      <c r="B254" s="168" t="str">
        <f t="shared" si="62"/>
        <v>9.</v>
      </c>
      <c r="C254" s="169" t="str">
        <f t="shared" si="62"/>
        <v>Geografia</v>
      </c>
      <c r="D254" s="337">
        <f>$AJ24</f>
        <v>0</v>
      </c>
      <c r="E254" s="277">
        <f t="shared" si="64"/>
      </c>
      <c r="F254" s="182"/>
      <c r="G254" s="168" t="str">
        <f t="shared" si="63"/>
        <v>9.</v>
      </c>
      <c r="H254" s="169" t="str">
        <f t="shared" si="63"/>
        <v>Geografia</v>
      </c>
      <c r="I254" s="337">
        <f>$AJ25</f>
        <v>0</v>
      </c>
      <c r="J254" s="277">
        <f t="shared" si="65"/>
      </c>
    </row>
    <row r="255" spans="2:10" ht="16.5" customHeight="1">
      <c r="B255" s="168" t="str">
        <f t="shared" si="62"/>
        <v>10.</v>
      </c>
      <c r="C255" s="169" t="str">
        <f t="shared" si="62"/>
        <v>Biologia/Przyroda</v>
      </c>
      <c r="D255" s="337">
        <f>$AM24</f>
        <v>0</v>
      </c>
      <c r="E255" s="277">
        <f t="shared" si="64"/>
      </c>
      <c r="F255" s="182"/>
      <c r="G255" s="168" t="str">
        <f t="shared" si="63"/>
        <v>10.</v>
      </c>
      <c r="H255" s="169" t="str">
        <f t="shared" si="63"/>
        <v>Biologia/Przyroda</v>
      </c>
      <c r="I255" s="337">
        <f>$AM25</f>
        <v>0</v>
      </c>
      <c r="J255" s="277">
        <f t="shared" si="65"/>
      </c>
    </row>
    <row r="256" spans="2:10" ht="16.5" customHeight="1">
      <c r="B256" s="168" t="str">
        <f t="shared" si="62"/>
        <v>11.</v>
      </c>
      <c r="C256" s="169" t="str">
        <f t="shared" si="62"/>
        <v>Fizyka</v>
      </c>
      <c r="D256" s="337">
        <f>$AP24</f>
        <v>0</v>
      </c>
      <c r="E256" s="277">
        <f t="shared" si="64"/>
      </c>
      <c r="F256" s="182"/>
      <c r="G256" s="168" t="str">
        <f t="shared" si="63"/>
        <v>11.</v>
      </c>
      <c r="H256" s="169" t="str">
        <f t="shared" si="63"/>
        <v>Fizyka</v>
      </c>
      <c r="I256" s="337">
        <f>$AP25</f>
        <v>0</v>
      </c>
      <c r="J256" s="277">
        <f t="shared" si="65"/>
      </c>
    </row>
    <row r="257" spans="2:10" ht="16.5" customHeight="1">
      <c r="B257" s="168" t="str">
        <f>$B$15</f>
        <v>12.</v>
      </c>
      <c r="C257" s="169" t="str">
        <f>$C$15</f>
        <v>Plastyka</v>
      </c>
      <c r="D257" s="337">
        <f>$AS$24</f>
        <v>0</v>
      </c>
      <c r="E257" s="277">
        <f t="shared" si="64"/>
      </c>
      <c r="F257" s="182"/>
      <c r="G257" s="168" t="str">
        <f>$B$15</f>
        <v>12.</v>
      </c>
      <c r="H257" s="169" t="str">
        <f>$C$15</f>
        <v>Plastyka</v>
      </c>
      <c r="I257" s="337">
        <f>$AS$25</f>
        <v>0</v>
      </c>
      <c r="J257" s="277">
        <f t="shared" si="65"/>
      </c>
    </row>
    <row r="258" spans="2:10" ht="16.5" customHeight="1">
      <c r="B258" s="168" t="s">
        <v>101</v>
      </c>
      <c r="C258" s="169" t="str">
        <f>$C$16</f>
        <v>Muz./Zaj. artyst.</v>
      </c>
      <c r="D258" s="337">
        <f>$AV$24</f>
        <v>0</v>
      </c>
      <c r="E258" s="277">
        <f t="shared" si="64"/>
      </c>
      <c r="F258" s="182"/>
      <c r="G258" s="168" t="str">
        <f>$B$16</f>
        <v>13.</v>
      </c>
      <c r="H258" s="169" t="str">
        <f>$C$16</f>
        <v>Muz./Zaj. artyst.</v>
      </c>
      <c r="I258" s="337">
        <f>$AV$25</f>
        <v>0</v>
      </c>
      <c r="J258" s="277">
        <f t="shared" si="65"/>
      </c>
    </row>
    <row r="259" spans="2:10" ht="16.5" customHeight="1">
      <c r="B259" s="168" t="s">
        <v>102</v>
      </c>
      <c r="C259" s="169" t="str">
        <f>$C$17</f>
        <v>Technika</v>
      </c>
      <c r="D259" s="337">
        <f>$AX$24</f>
        <v>0</v>
      </c>
      <c r="E259" s="277">
        <f t="shared" si="64"/>
      </c>
      <c r="F259" s="182"/>
      <c r="G259" s="168" t="str">
        <f>$B$17</f>
        <v>14.</v>
      </c>
      <c r="H259" s="169" t="str">
        <f>$C$17</f>
        <v>Technika</v>
      </c>
      <c r="I259" s="337">
        <f>$AX$25</f>
        <v>0</v>
      </c>
      <c r="J259" s="277">
        <f t="shared" si="65"/>
      </c>
    </row>
    <row r="260" spans="2:43" ht="16.5" customHeight="1">
      <c r="B260" s="168">
        <v>15</v>
      </c>
      <c r="C260" s="169" t="str">
        <f>$C$18</f>
        <v>Informatyka</v>
      </c>
      <c r="D260" s="337">
        <f>$AZ$24</f>
        <v>0</v>
      </c>
      <c r="E260" s="277">
        <f t="shared" si="64"/>
      </c>
      <c r="F260" s="182"/>
      <c r="G260" s="168">
        <f>$B$18</f>
        <v>15</v>
      </c>
      <c r="H260" s="169" t="str">
        <f>$C$18</f>
        <v>Informatyka</v>
      </c>
      <c r="I260" s="337">
        <f>$AZ$25</f>
        <v>0</v>
      </c>
      <c r="J260" s="277">
        <f t="shared" si="65"/>
      </c>
      <c r="M260" s="225"/>
      <c r="N260" s="170"/>
      <c r="O260" s="225"/>
      <c r="P260" s="225"/>
      <c r="Q260" s="225"/>
      <c r="R260" s="225"/>
      <c r="S260" s="226"/>
      <c r="T260" s="225"/>
      <c r="U260" s="225"/>
      <c r="V260" s="225"/>
      <c r="W260" s="225"/>
      <c r="X260" s="225"/>
      <c r="Y260" s="225"/>
      <c r="Z260" s="225"/>
      <c r="AA260" s="225"/>
      <c r="AB260" s="225"/>
      <c r="AC260" s="225"/>
      <c r="AD260" s="225"/>
      <c r="AE260" s="225"/>
      <c r="AF260" s="225"/>
      <c r="AG260" s="225"/>
      <c r="AH260" s="225"/>
      <c r="AI260" s="225"/>
      <c r="AJ260" s="225"/>
      <c r="AK260" s="225"/>
      <c r="AL260" s="225"/>
      <c r="AM260" s="225"/>
      <c r="AN260" s="225"/>
      <c r="AO260" s="225"/>
      <c r="AP260" s="225"/>
      <c r="AQ260" s="225"/>
    </row>
    <row r="261" spans="1:43" ht="16.5" customHeight="1">
      <c r="A261" s="166"/>
      <c r="B261" s="168">
        <v>16</v>
      </c>
      <c r="C261" s="169" t="str">
        <f>$C$19</f>
        <v>WOS</v>
      </c>
      <c r="D261" s="337">
        <f>$BB$24</f>
        <v>0</v>
      </c>
      <c r="E261" s="277">
        <f t="shared" si="64"/>
      </c>
      <c r="F261" s="182"/>
      <c r="G261" s="168">
        <v>16</v>
      </c>
      <c r="H261" s="169" t="str">
        <f>$C$19</f>
        <v>WOS</v>
      </c>
      <c r="I261" s="337">
        <f>$BB$25</f>
        <v>0</v>
      </c>
      <c r="J261" s="277">
        <f t="shared" si="65"/>
      </c>
      <c r="K261" s="166"/>
      <c r="M261" s="225"/>
      <c r="N261" s="170"/>
      <c r="O261" s="225"/>
      <c r="P261" s="225"/>
      <c r="Q261" s="225"/>
      <c r="R261" s="225"/>
      <c r="S261" s="226"/>
      <c r="T261" s="225"/>
      <c r="U261" s="225"/>
      <c r="V261" s="225"/>
      <c r="W261" s="225"/>
      <c r="X261" s="225"/>
      <c r="Y261" s="225"/>
      <c r="Z261" s="225"/>
      <c r="AA261" s="225"/>
      <c r="AB261" s="225"/>
      <c r="AC261" s="225"/>
      <c r="AD261" s="225"/>
      <c r="AE261" s="225"/>
      <c r="AF261" s="225"/>
      <c r="AG261" s="225"/>
      <c r="AH261" s="225"/>
      <c r="AI261" s="225"/>
      <c r="AJ261" s="225"/>
      <c r="AK261" s="225"/>
      <c r="AL261" s="225"/>
      <c r="AM261" s="225"/>
      <c r="AN261" s="225"/>
      <c r="AO261" s="225"/>
      <c r="AP261" s="225"/>
      <c r="AQ261" s="225"/>
    </row>
    <row r="262" spans="2:10" ht="16.5" customHeight="1">
      <c r="B262" s="168">
        <f>B42</f>
        <v>17</v>
      </c>
      <c r="C262" s="169" t="str">
        <f>C20</f>
        <v>Wych. fizyczne</v>
      </c>
      <c r="D262" s="337">
        <f>$BD$24</f>
        <v>0</v>
      </c>
      <c r="E262" s="277">
        <f t="shared" si="64"/>
      </c>
      <c r="F262" s="182"/>
      <c r="G262" s="168">
        <f>G42</f>
        <v>17</v>
      </c>
      <c r="H262" s="169" t="str">
        <f>C20</f>
        <v>Wych. fizyczne</v>
      </c>
      <c r="I262" s="337">
        <f>$BD$25</f>
        <v>0</v>
      </c>
      <c r="J262" s="277">
        <f t="shared" si="65"/>
      </c>
    </row>
    <row r="263" spans="2:10" ht="16.5" customHeight="1">
      <c r="B263" s="313">
        <v>18</v>
      </c>
      <c r="C263" s="315" t="str">
        <f>$C$21</f>
        <v>EDB</v>
      </c>
      <c r="D263" s="338">
        <f>$BE$24</f>
        <v>0</v>
      </c>
      <c r="E263" s="314">
        <f t="shared" si="64"/>
      </c>
      <c r="F263" s="182"/>
      <c r="G263" s="313">
        <v>18</v>
      </c>
      <c r="H263" s="315" t="str">
        <f>$C$21</f>
        <v>EDB</v>
      </c>
      <c r="I263" s="338">
        <f>$BE$25</f>
        <v>0</v>
      </c>
      <c r="J263" s="314">
        <f t="shared" si="65"/>
      </c>
    </row>
    <row r="264" spans="2:10" ht="16.5" customHeight="1">
      <c r="B264" s="178"/>
      <c r="C264" s="172" t="s">
        <v>106</v>
      </c>
      <c r="D264" s="179"/>
      <c r="E264" s="180"/>
      <c r="F264" s="182"/>
      <c r="G264" s="178"/>
      <c r="H264" s="172" t="s">
        <v>106</v>
      </c>
      <c r="I264" s="179"/>
      <c r="J264" s="180"/>
    </row>
    <row r="265" spans="2:60" ht="16.5" customHeight="1">
      <c r="B265" s="448" t="s">
        <v>87</v>
      </c>
      <c r="C265" s="449"/>
      <c r="D265" s="449"/>
      <c r="E265" s="450"/>
      <c r="F265" s="182"/>
      <c r="G265" s="448" t="s">
        <v>87</v>
      </c>
      <c r="H265" s="449"/>
      <c r="I265" s="449"/>
      <c r="J265" s="450"/>
      <c r="L265" s="229"/>
      <c r="M265" s="229"/>
      <c r="N265" s="181"/>
      <c r="O265" s="229"/>
      <c r="P265" s="229"/>
      <c r="Q265" s="229"/>
      <c r="R265" s="229"/>
      <c r="S265" s="230"/>
      <c r="T265" s="229"/>
      <c r="U265" s="229"/>
      <c r="V265" s="229"/>
      <c r="W265" s="229"/>
      <c r="X265" s="229"/>
      <c r="Y265" s="229"/>
      <c r="Z265" s="229"/>
      <c r="AA265" s="229"/>
      <c r="AB265" s="229"/>
      <c r="AC265" s="229"/>
      <c r="AD265" s="229"/>
      <c r="AE265" s="229"/>
      <c r="AF265" s="229"/>
      <c r="AG265" s="229"/>
      <c r="AH265" s="229"/>
      <c r="AI265" s="229"/>
      <c r="AJ265" s="229"/>
      <c r="AK265" s="229"/>
      <c r="AL265" s="229"/>
      <c r="AM265" s="229"/>
      <c r="AN265" s="229"/>
      <c r="AO265" s="229"/>
      <c r="AP265" s="229"/>
      <c r="AQ265" s="229"/>
      <c r="AR265" s="229"/>
      <c r="AS265" s="229"/>
      <c r="AT265" s="229"/>
      <c r="AU265" s="229"/>
      <c r="AV265" s="229"/>
      <c r="AW265" s="229"/>
      <c r="AX265" s="229"/>
      <c r="AY265" s="229"/>
      <c r="AZ265" s="229"/>
      <c r="BA265" s="229"/>
      <c r="BB265" s="229"/>
      <c r="BC265" s="229"/>
      <c r="BD265" s="229"/>
      <c r="BE265" s="229"/>
      <c r="BF265" s="229"/>
      <c r="BG265" s="229"/>
      <c r="BH265" s="229"/>
    </row>
    <row r="266" spans="1:73" ht="16.5" customHeight="1">
      <c r="A266" s="166"/>
      <c r="B266" s="275">
        <v>25</v>
      </c>
      <c r="C266" s="198" t="s">
        <v>112</v>
      </c>
      <c r="E266" s="223">
        <f>$M$30</f>
        <v>0</v>
      </c>
      <c r="F266" s="182"/>
      <c r="G266" s="275">
        <v>26</v>
      </c>
      <c r="H266" s="198" t="s">
        <v>112</v>
      </c>
      <c r="J266" s="223">
        <f>$M$30</f>
        <v>0</v>
      </c>
      <c r="K266" s="182"/>
      <c r="L266" s="225"/>
      <c r="M266" s="225"/>
      <c r="N266" s="225"/>
      <c r="O266" s="225"/>
      <c r="P266" s="225"/>
      <c r="Q266" s="225"/>
      <c r="R266" s="225"/>
      <c r="S266" s="225"/>
      <c r="T266" s="225"/>
      <c r="U266" s="225"/>
      <c r="V266" s="225"/>
      <c r="W266" s="225"/>
      <c r="X266" s="225"/>
      <c r="Y266" s="225"/>
      <c r="Z266" s="225"/>
      <c r="AA266" s="225"/>
      <c r="AB266" s="225"/>
      <c r="AC266" s="225"/>
      <c r="AD266" s="225"/>
      <c r="AE266" s="225"/>
      <c r="AF266" s="225"/>
      <c r="AG266" s="225"/>
      <c r="AH266" s="225"/>
      <c r="AI266" s="225"/>
      <c r="AJ266" s="225"/>
      <c r="AK266" s="225"/>
      <c r="AL266" s="225"/>
      <c r="AM266" s="225"/>
      <c r="AN266" s="225"/>
      <c r="AO266" s="225"/>
      <c r="AP266" s="225"/>
      <c r="AQ266" s="225"/>
      <c r="AR266" s="225"/>
      <c r="AS266" s="225"/>
      <c r="AT266" s="225"/>
      <c r="AU266" s="225"/>
      <c r="AV266" s="225"/>
      <c r="AW266" s="225"/>
      <c r="AX266" s="225"/>
      <c r="AY266" s="225"/>
      <c r="AZ266" s="225"/>
      <c r="BA266" s="225"/>
      <c r="BB266" s="225"/>
      <c r="BC266" s="225"/>
      <c r="BD266" s="225"/>
      <c r="BE266" s="225"/>
      <c r="BF266" s="225"/>
      <c r="BG266" s="225"/>
      <c r="BH266" s="225"/>
      <c r="BI266" s="225"/>
      <c r="BJ266" s="183"/>
      <c r="BK266" s="183"/>
      <c r="BL266" s="183"/>
      <c r="BM266" s="183"/>
      <c r="BN266" s="183"/>
      <c r="BO266" s="183"/>
      <c r="BP266" s="183"/>
      <c r="BQ266" s="183"/>
      <c r="BR266" s="183"/>
      <c r="BS266" s="183"/>
      <c r="BT266" s="183"/>
      <c r="BU266" s="183"/>
    </row>
    <row r="267" spans="1:76" s="291" customFormat="1" ht="16.5" customHeight="1">
      <c r="A267" s="278"/>
      <c r="B267" s="445">
        <f>BF26</f>
        <v>0</v>
      </c>
      <c r="C267" s="446"/>
      <c r="D267" s="446"/>
      <c r="E267" s="447"/>
      <c r="F267" s="279"/>
      <c r="G267" s="445">
        <f>BF27</f>
        <v>0</v>
      </c>
      <c r="H267" s="446"/>
      <c r="I267" s="446"/>
      <c r="J267" s="447"/>
      <c r="K267" s="279"/>
      <c r="BJ267" s="292"/>
      <c r="BK267" s="292"/>
      <c r="BL267" s="292"/>
      <c r="BM267" s="292"/>
      <c r="BN267" s="292"/>
      <c r="BO267" s="292"/>
      <c r="BP267" s="292"/>
      <c r="BQ267" s="292"/>
      <c r="BR267" s="292"/>
      <c r="BS267" s="292"/>
      <c r="BT267" s="292"/>
      <c r="BU267" s="292"/>
      <c r="BV267" s="292"/>
      <c r="BW267" s="292"/>
      <c r="BX267" s="292"/>
    </row>
    <row r="268" spans="1:76" ht="16.5" customHeight="1">
      <c r="A268" s="166"/>
      <c r="B268" s="185" t="str">
        <f aca="true" t="shared" si="66" ref="B268:C278">B70</f>
        <v>1.</v>
      </c>
      <c r="C268" s="186" t="str">
        <f t="shared" si="66"/>
        <v>Zachowanie</v>
      </c>
      <c r="D268" s="336">
        <f>$M26</f>
        <v>0</v>
      </c>
      <c r="E268" s="276" t="str">
        <f>IF(T(D268)="wz","wzorowe",IF(T(D268)="bdb","bardzo dobre",IF(T(D268)="db","dobre",IF(T(D268)="popr","poprawne",IF(T(D268)="ndp","nieodpowiednie",IF(T(D268)="ng","naganne",IF(VALUE(D268)=6,"błąd","błąd")))))))</f>
        <v>błąd</v>
      </c>
      <c r="F268" s="182"/>
      <c r="G268" s="185" t="str">
        <f aca="true" t="shared" si="67" ref="G268:H278">G70</f>
        <v>1.</v>
      </c>
      <c r="H268" s="186" t="str">
        <f t="shared" si="67"/>
        <v>Zachowanie</v>
      </c>
      <c r="I268" s="336">
        <f>$M27</f>
        <v>0</v>
      </c>
      <c r="J268" s="276" t="str">
        <f>IF(T(I268)="wz","wzorowe",IF(T(I268)="bdb","bardzo dobre",IF(T(I268)="db","dobre",IF(T(I268)="popr","poprawne",IF(T(I268)="ndp","nieodpowiednie",IF(T(I268)="ng","naganne",IF(VALUE(I268)=6,"błąd","błąd")))))))</f>
        <v>błąd</v>
      </c>
      <c r="K268" s="166"/>
      <c r="N268" s="171"/>
      <c r="S268" s="171"/>
      <c r="BJ268" s="190"/>
      <c r="BK268" s="190"/>
      <c r="BL268" s="190"/>
      <c r="BM268" s="190"/>
      <c r="BN268" s="190"/>
      <c r="BO268" s="190"/>
      <c r="BP268" s="190"/>
      <c r="BQ268" s="190"/>
      <c r="BR268" s="190"/>
      <c r="BS268" s="190"/>
      <c r="BT268" s="190"/>
      <c r="BU268" s="190"/>
      <c r="BV268" s="190"/>
      <c r="BW268" s="190"/>
      <c r="BX268" s="190"/>
    </row>
    <row r="269" spans="2:43" ht="16.5" customHeight="1">
      <c r="B269" s="168" t="str">
        <f t="shared" si="66"/>
        <v>2.</v>
      </c>
      <c r="C269" s="169" t="str">
        <f t="shared" si="66"/>
        <v>Religia/Etyka</v>
      </c>
      <c r="D269" s="337">
        <f>$O26</f>
        <v>0</v>
      </c>
      <c r="E269" s="277">
        <f>IF(T(D269)="zw","zwolniony",IF(VALUE(D269)=1,"niedostateczny",IF(VALUE(D269)=2,"dopuszczający",IF(VALUE(D269)=3,"dostateczny",IF(VALUE(D269)=4,"dobry",IF(VALUE(D269)=5,"bardzo dobry",IF(VALUE(D269)=6,"celujący","")))))))</f>
      </c>
      <c r="F269" s="182"/>
      <c r="G269" s="168" t="str">
        <f t="shared" si="67"/>
        <v>2.</v>
      </c>
      <c r="H269" s="169" t="str">
        <f t="shared" si="67"/>
        <v>Religia/Etyka</v>
      </c>
      <c r="I269" s="337">
        <f>$O27</f>
        <v>0</v>
      </c>
      <c r="J269" s="277">
        <f>IF(T(I269)="zw","zwolniony",IF(VALUE(I269)=1,"niedostateczny",IF(VALUE(I269)=2,"dopuszczający",IF(VALUE(I269)=3,"dostateczny",IF(VALUE(I269)=4,"dobry",IF(VALUE(I269)=5,"bardzo dobry",IF(VALUE(I269)=6,"celujący","")))))))</f>
      </c>
      <c r="N269" s="171"/>
      <c r="S269" s="226"/>
      <c r="T269" s="225"/>
      <c r="U269" s="225"/>
      <c r="V269" s="225"/>
      <c r="W269" s="225"/>
      <c r="X269" s="225"/>
      <c r="Y269" s="225"/>
      <c r="Z269" s="225"/>
      <c r="AA269" s="225"/>
      <c r="AB269" s="225"/>
      <c r="AC269" s="225"/>
      <c r="AD269" s="225"/>
      <c r="AE269" s="225"/>
      <c r="AF269" s="225"/>
      <c r="AG269" s="225"/>
      <c r="AH269" s="225"/>
      <c r="AI269" s="225"/>
      <c r="AJ269" s="225"/>
      <c r="AK269" s="225"/>
      <c r="AL269" s="225"/>
      <c r="AM269" s="225"/>
      <c r="AN269" s="225"/>
      <c r="AO269" s="225"/>
      <c r="AP269" s="225"/>
      <c r="AQ269" s="225"/>
    </row>
    <row r="270" spans="2:43" ht="16.5" customHeight="1">
      <c r="B270" s="168" t="str">
        <f t="shared" si="66"/>
        <v>3.</v>
      </c>
      <c r="C270" s="169" t="str">
        <f t="shared" si="66"/>
        <v>Język polski</v>
      </c>
      <c r="D270" s="337">
        <f>$R26</f>
        <v>0</v>
      </c>
      <c r="E270" s="277">
        <f aca="true" t="shared" si="68" ref="E270:E285">IF(T(D270)="zw","zwolniony",IF(VALUE(D270)=1,"niedostateczny",IF(VALUE(D270)=2,"dopuszczający",IF(VALUE(D270)=3,"dostateczny",IF(VALUE(D270)=4,"dobry",IF(VALUE(D270)=5,"bardzo dobry",IF(VALUE(D270)=6,"celujący","")))))))</f>
      </c>
      <c r="F270" s="182"/>
      <c r="G270" s="168" t="str">
        <f t="shared" si="67"/>
        <v>3.</v>
      </c>
      <c r="H270" s="169" t="str">
        <f t="shared" si="67"/>
        <v>Język polski</v>
      </c>
      <c r="I270" s="337">
        <f>$R27</f>
        <v>0</v>
      </c>
      <c r="J270" s="277">
        <f aca="true" t="shared" si="69" ref="J270:J285">IF(T(I270)="zw","zwolniony",IF(VALUE(I270)=1,"niedostateczny",IF(VALUE(I270)=2,"dopuszczający",IF(VALUE(I270)=3,"dostateczny",IF(VALUE(I270)=4,"dobry",IF(VALUE(I270)=5,"bardzo dobry",IF(VALUE(I270)=6,"celujący","")))))))</f>
      </c>
      <c r="M270" s="225"/>
      <c r="N270" s="170"/>
      <c r="O270" s="225"/>
      <c r="P270" s="225"/>
      <c r="Q270" s="225"/>
      <c r="R270" s="225"/>
      <c r="S270" s="226"/>
      <c r="T270" s="225"/>
      <c r="U270" s="225"/>
      <c r="V270" s="225"/>
      <c r="W270" s="225"/>
      <c r="X270" s="225"/>
      <c r="Y270" s="225"/>
      <c r="Z270" s="225"/>
      <c r="AA270" s="225"/>
      <c r="AB270" s="225"/>
      <c r="AC270" s="225"/>
      <c r="AD270" s="225"/>
      <c r="AE270" s="225"/>
      <c r="AF270" s="225"/>
      <c r="AG270" s="225"/>
      <c r="AH270" s="225"/>
      <c r="AI270" s="225"/>
      <c r="AJ270" s="225"/>
      <c r="AK270" s="225"/>
      <c r="AL270" s="225"/>
      <c r="AM270" s="225"/>
      <c r="AN270" s="225"/>
      <c r="AO270" s="225"/>
      <c r="AP270" s="225"/>
      <c r="AQ270" s="225"/>
    </row>
    <row r="271" spans="2:43" ht="16.5" customHeight="1">
      <c r="B271" s="168" t="str">
        <f t="shared" si="66"/>
        <v>4.</v>
      </c>
      <c r="C271" s="169" t="str">
        <f t="shared" si="66"/>
        <v>Język niemiecki</v>
      </c>
      <c r="D271" s="337">
        <f>$U26</f>
        <v>0</v>
      </c>
      <c r="E271" s="277">
        <f t="shared" si="68"/>
      </c>
      <c r="F271" s="182"/>
      <c r="G271" s="168" t="str">
        <f t="shared" si="67"/>
        <v>4.</v>
      </c>
      <c r="H271" s="169" t="str">
        <f t="shared" si="67"/>
        <v>Język niemiecki</v>
      </c>
      <c r="I271" s="337">
        <f>$U27</f>
        <v>0</v>
      </c>
      <c r="J271" s="277">
        <f t="shared" si="69"/>
      </c>
      <c r="M271" s="225"/>
      <c r="N271" s="170"/>
      <c r="O271" s="225"/>
      <c r="P271" s="225"/>
      <c r="Q271" s="225"/>
      <c r="R271" s="225"/>
      <c r="S271" s="226"/>
      <c r="T271" s="225"/>
      <c r="U271" s="225"/>
      <c r="V271" s="225"/>
      <c r="W271" s="225"/>
      <c r="X271" s="225"/>
      <c r="Y271" s="225"/>
      <c r="Z271" s="225"/>
      <c r="AA271" s="225"/>
      <c r="AB271" s="225"/>
      <c r="AC271" s="225"/>
      <c r="AD271" s="225"/>
      <c r="AE271" s="225"/>
      <c r="AF271" s="225"/>
      <c r="AG271" s="225"/>
      <c r="AH271" s="225"/>
      <c r="AI271" s="225"/>
      <c r="AJ271" s="225"/>
      <c r="AK271" s="225"/>
      <c r="AL271" s="225"/>
      <c r="AM271" s="225"/>
      <c r="AN271" s="225"/>
      <c r="AO271" s="225"/>
      <c r="AP271" s="225"/>
      <c r="AQ271" s="225"/>
    </row>
    <row r="272" spans="2:43" ht="16.5" customHeight="1">
      <c r="B272" s="168" t="str">
        <f t="shared" si="66"/>
        <v>5.</v>
      </c>
      <c r="C272" s="169" t="str">
        <f t="shared" si="66"/>
        <v>Język angielski</v>
      </c>
      <c r="D272" s="337">
        <f>$X26</f>
        <v>0</v>
      </c>
      <c r="E272" s="277">
        <f t="shared" si="68"/>
      </c>
      <c r="F272" s="182"/>
      <c r="G272" s="168" t="str">
        <f t="shared" si="67"/>
        <v>5.</v>
      </c>
      <c r="H272" s="169" t="str">
        <f t="shared" si="67"/>
        <v>Język angielski</v>
      </c>
      <c r="I272" s="337">
        <f>$X27</f>
        <v>0</v>
      </c>
      <c r="J272" s="277">
        <f t="shared" si="69"/>
      </c>
      <c r="M272" s="225"/>
      <c r="N272" s="170"/>
      <c r="O272" s="225"/>
      <c r="P272" s="225"/>
      <c r="Q272" s="225"/>
      <c r="R272" s="225"/>
      <c r="S272" s="226"/>
      <c r="T272" s="225"/>
      <c r="U272" s="225"/>
      <c r="V272" s="225"/>
      <c r="W272" s="225"/>
      <c r="X272" s="225"/>
      <c r="Y272" s="225"/>
      <c r="Z272" s="225"/>
      <c r="AA272" s="225"/>
      <c r="AB272" s="225"/>
      <c r="AC272" s="225"/>
      <c r="AD272" s="225"/>
      <c r="AE272" s="225"/>
      <c r="AF272" s="225"/>
      <c r="AG272" s="225"/>
      <c r="AH272" s="225"/>
      <c r="AI272" s="225"/>
      <c r="AJ272" s="225"/>
      <c r="AK272" s="225"/>
      <c r="AL272" s="225"/>
      <c r="AM272" s="225"/>
      <c r="AN272" s="225"/>
      <c r="AO272" s="225"/>
      <c r="AP272" s="225"/>
      <c r="AQ272" s="225"/>
    </row>
    <row r="273" spans="2:43" ht="16.5" customHeight="1">
      <c r="B273" s="168" t="str">
        <f t="shared" si="66"/>
        <v>6.</v>
      </c>
      <c r="C273" s="169" t="str">
        <f t="shared" si="66"/>
        <v>Historia</v>
      </c>
      <c r="D273" s="337">
        <f>$AA26</f>
        <v>0</v>
      </c>
      <c r="E273" s="277">
        <f t="shared" si="68"/>
      </c>
      <c r="F273" s="182"/>
      <c r="G273" s="168" t="str">
        <f t="shared" si="67"/>
        <v>6.</v>
      </c>
      <c r="H273" s="169" t="str">
        <f t="shared" si="67"/>
        <v>Historia</v>
      </c>
      <c r="I273" s="337">
        <f>$AA27</f>
        <v>0</v>
      </c>
      <c r="J273" s="277">
        <f t="shared" si="69"/>
      </c>
      <c r="M273" s="225"/>
      <c r="N273" s="170"/>
      <c r="O273" s="225"/>
      <c r="P273" s="225"/>
      <c r="Q273" s="225"/>
      <c r="R273" s="225"/>
      <c r="S273" s="226"/>
      <c r="T273" s="225"/>
      <c r="U273" s="225"/>
      <c r="V273" s="225"/>
      <c r="W273" s="225"/>
      <c r="X273" s="225"/>
      <c r="Y273" s="225"/>
      <c r="Z273" s="225"/>
      <c r="AA273" s="225"/>
      <c r="AB273" s="225"/>
      <c r="AC273" s="225"/>
      <c r="AD273" s="225"/>
      <c r="AE273" s="225"/>
      <c r="AF273" s="225"/>
      <c r="AG273" s="225"/>
      <c r="AH273" s="225"/>
      <c r="AI273" s="225"/>
      <c r="AJ273" s="225"/>
      <c r="AK273" s="225"/>
      <c r="AL273" s="225"/>
      <c r="AM273" s="225"/>
      <c r="AN273" s="225"/>
      <c r="AO273" s="225"/>
      <c r="AP273" s="225"/>
      <c r="AQ273" s="225"/>
    </row>
    <row r="274" spans="2:43" ht="16.5" customHeight="1">
      <c r="B274" s="168" t="str">
        <f t="shared" si="66"/>
        <v>7.</v>
      </c>
      <c r="C274" s="169" t="str">
        <f t="shared" si="66"/>
        <v>Matematyka</v>
      </c>
      <c r="D274" s="337">
        <f>$AD26</f>
        <v>0</v>
      </c>
      <c r="E274" s="277">
        <f t="shared" si="68"/>
      </c>
      <c r="F274" s="182"/>
      <c r="G274" s="168" t="str">
        <f t="shared" si="67"/>
        <v>7.</v>
      </c>
      <c r="H274" s="169" t="str">
        <f t="shared" si="67"/>
        <v>Matematyka</v>
      </c>
      <c r="I274" s="337">
        <f>$AD27</f>
        <v>0</v>
      </c>
      <c r="J274" s="277">
        <f t="shared" si="69"/>
      </c>
      <c r="M274" s="225"/>
      <c r="N274" s="170"/>
      <c r="O274" s="225"/>
      <c r="P274" s="225"/>
      <c r="Q274" s="225"/>
      <c r="R274" s="225"/>
      <c r="S274" s="226"/>
      <c r="T274" s="225"/>
      <c r="U274" s="225"/>
      <c r="V274" s="225"/>
      <c r="W274" s="225"/>
      <c r="X274" s="225"/>
      <c r="Y274" s="225"/>
      <c r="Z274" s="225"/>
      <c r="AA274" s="225"/>
      <c r="AB274" s="225"/>
      <c r="AC274" s="225"/>
      <c r="AD274" s="225"/>
      <c r="AE274" s="225"/>
      <c r="AF274" s="225"/>
      <c r="AG274" s="225"/>
      <c r="AH274" s="225"/>
      <c r="AI274" s="225"/>
      <c r="AJ274" s="225"/>
      <c r="AK274" s="225"/>
      <c r="AL274" s="225"/>
      <c r="AM274" s="225"/>
      <c r="AN274" s="225"/>
      <c r="AO274" s="225"/>
      <c r="AP274" s="225"/>
      <c r="AQ274" s="225"/>
    </row>
    <row r="275" spans="2:43" ht="16.5" customHeight="1">
      <c r="B275" s="168" t="str">
        <f t="shared" si="66"/>
        <v>8.</v>
      </c>
      <c r="C275" s="169" t="str">
        <f t="shared" si="66"/>
        <v>Chemia</v>
      </c>
      <c r="D275" s="337">
        <f>$AG26</f>
        <v>0</v>
      </c>
      <c r="E275" s="277">
        <f t="shared" si="68"/>
      </c>
      <c r="F275" s="182"/>
      <c r="G275" s="168" t="str">
        <f t="shared" si="67"/>
        <v>8.</v>
      </c>
      <c r="H275" s="169" t="str">
        <f t="shared" si="67"/>
        <v>Chemia</v>
      </c>
      <c r="I275" s="337">
        <f>$AG27</f>
        <v>0</v>
      </c>
      <c r="J275" s="277">
        <f t="shared" si="69"/>
      </c>
      <c r="M275" s="225"/>
      <c r="N275" s="170"/>
      <c r="O275" s="225"/>
      <c r="P275" s="225"/>
      <c r="Q275" s="225"/>
      <c r="R275" s="225"/>
      <c r="S275" s="226"/>
      <c r="T275" s="225"/>
      <c r="U275" s="225"/>
      <c r="V275" s="225"/>
      <c r="W275" s="225"/>
      <c r="X275" s="225"/>
      <c r="Y275" s="225"/>
      <c r="Z275" s="225"/>
      <c r="AA275" s="225"/>
      <c r="AB275" s="225"/>
      <c r="AC275" s="225"/>
      <c r="AD275" s="225"/>
      <c r="AE275" s="225"/>
      <c r="AF275" s="225"/>
      <c r="AG275" s="225"/>
      <c r="AH275" s="225"/>
      <c r="AI275" s="225"/>
      <c r="AJ275" s="225"/>
      <c r="AK275" s="225"/>
      <c r="AL275" s="225"/>
      <c r="AM275" s="225"/>
      <c r="AN275" s="225"/>
      <c r="AO275" s="225"/>
      <c r="AP275" s="225"/>
      <c r="AQ275" s="225"/>
    </row>
    <row r="276" spans="2:43" ht="16.5" customHeight="1">
      <c r="B276" s="168" t="str">
        <f t="shared" si="66"/>
        <v>9.</v>
      </c>
      <c r="C276" s="169" t="str">
        <f t="shared" si="66"/>
        <v>Geografia</v>
      </c>
      <c r="D276" s="337">
        <f>$AJ26</f>
        <v>0</v>
      </c>
      <c r="E276" s="277">
        <f t="shared" si="68"/>
      </c>
      <c r="F276" s="182"/>
      <c r="G276" s="168" t="str">
        <f t="shared" si="67"/>
        <v>9.</v>
      </c>
      <c r="H276" s="169" t="str">
        <f t="shared" si="67"/>
        <v>Geografia</v>
      </c>
      <c r="I276" s="337">
        <f>$AJ27</f>
        <v>0</v>
      </c>
      <c r="J276" s="277">
        <f t="shared" si="69"/>
      </c>
      <c r="M276" s="225"/>
      <c r="N276" s="170"/>
      <c r="O276" s="225"/>
      <c r="P276" s="225"/>
      <c r="Q276" s="225"/>
      <c r="R276" s="225"/>
      <c r="S276" s="226"/>
      <c r="T276" s="225"/>
      <c r="U276" s="225"/>
      <c r="V276" s="225"/>
      <c r="W276" s="225"/>
      <c r="X276" s="225"/>
      <c r="Y276" s="225"/>
      <c r="Z276" s="225"/>
      <c r="AA276" s="225"/>
      <c r="AB276" s="225"/>
      <c r="AC276" s="225"/>
      <c r="AD276" s="225"/>
      <c r="AE276" s="225"/>
      <c r="AF276" s="225"/>
      <c r="AG276" s="225"/>
      <c r="AH276" s="225"/>
      <c r="AI276" s="225"/>
      <c r="AJ276" s="225"/>
      <c r="AK276" s="225"/>
      <c r="AL276" s="225"/>
      <c r="AM276" s="225"/>
      <c r="AN276" s="225"/>
      <c r="AO276" s="225"/>
      <c r="AP276" s="225"/>
      <c r="AQ276" s="225"/>
    </row>
    <row r="277" spans="2:43" ht="16.5" customHeight="1">
      <c r="B277" s="168" t="str">
        <f t="shared" si="66"/>
        <v>10.</v>
      </c>
      <c r="C277" s="169" t="str">
        <f t="shared" si="66"/>
        <v>Biologia/Przyroda</v>
      </c>
      <c r="D277" s="337">
        <f>$AM26</f>
        <v>0</v>
      </c>
      <c r="E277" s="277">
        <f t="shared" si="68"/>
      </c>
      <c r="F277" s="182"/>
      <c r="G277" s="168" t="str">
        <f t="shared" si="67"/>
        <v>10.</v>
      </c>
      <c r="H277" s="169" t="str">
        <f t="shared" si="67"/>
        <v>Biologia/Przyroda</v>
      </c>
      <c r="I277" s="337">
        <f>$AM27</f>
        <v>0</v>
      </c>
      <c r="J277" s="277">
        <f t="shared" si="69"/>
      </c>
      <c r="M277" s="225"/>
      <c r="N277" s="170"/>
      <c r="O277" s="225"/>
      <c r="P277" s="225"/>
      <c r="Q277" s="225"/>
      <c r="R277" s="225"/>
      <c r="S277" s="226"/>
      <c r="T277" s="225"/>
      <c r="U277" s="225"/>
      <c r="V277" s="225"/>
      <c r="W277" s="225"/>
      <c r="X277" s="225"/>
      <c r="Y277" s="225"/>
      <c r="Z277" s="225"/>
      <c r="AA277" s="225"/>
      <c r="AB277" s="225"/>
      <c r="AC277" s="225"/>
      <c r="AD277" s="225"/>
      <c r="AE277" s="225"/>
      <c r="AF277" s="225"/>
      <c r="AG277" s="225"/>
      <c r="AH277" s="225"/>
      <c r="AI277" s="225"/>
      <c r="AJ277" s="225"/>
      <c r="AK277" s="225"/>
      <c r="AL277" s="225"/>
      <c r="AM277" s="225"/>
      <c r="AN277" s="225"/>
      <c r="AO277" s="225"/>
      <c r="AP277" s="225"/>
      <c r="AQ277" s="225"/>
    </row>
    <row r="278" spans="2:43" ht="16.5" customHeight="1">
      <c r="B278" s="168" t="str">
        <f t="shared" si="66"/>
        <v>11.</v>
      </c>
      <c r="C278" s="169" t="str">
        <f t="shared" si="66"/>
        <v>Fizyka</v>
      </c>
      <c r="D278" s="337">
        <f>$AP26</f>
        <v>0</v>
      </c>
      <c r="E278" s="277">
        <f t="shared" si="68"/>
      </c>
      <c r="F278" s="182"/>
      <c r="G278" s="168" t="str">
        <f t="shared" si="67"/>
        <v>11.</v>
      </c>
      <c r="H278" s="169" t="str">
        <f t="shared" si="67"/>
        <v>Fizyka</v>
      </c>
      <c r="I278" s="337">
        <f>$AP27</f>
        <v>0</v>
      </c>
      <c r="J278" s="277">
        <f t="shared" si="69"/>
      </c>
      <c r="M278" s="225"/>
      <c r="N278" s="170"/>
      <c r="O278" s="225"/>
      <c r="P278" s="225"/>
      <c r="Q278" s="225"/>
      <c r="R278" s="225"/>
      <c r="S278" s="226"/>
      <c r="T278" s="225"/>
      <c r="U278" s="225"/>
      <c r="V278" s="225"/>
      <c r="W278" s="225"/>
      <c r="X278" s="225"/>
      <c r="Y278" s="225"/>
      <c r="Z278" s="225"/>
      <c r="AA278" s="225"/>
      <c r="AB278" s="225"/>
      <c r="AC278" s="225"/>
      <c r="AD278" s="225"/>
      <c r="AE278" s="225"/>
      <c r="AF278" s="225"/>
      <c r="AG278" s="225"/>
      <c r="AH278" s="225"/>
      <c r="AI278" s="225"/>
      <c r="AJ278" s="225"/>
      <c r="AK278" s="225"/>
      <c r="AL278" s="225"/>
      <c r="AM278" s="225"/>
      <c r="AN278" s="225"/>
      <c r="AO278" s="225"/>
      <c r="AP278" s="225"/>
      <c r="AQ278" s="225"/>
    </row>
    <row r="279" spans="2:43" ht="16.5" customHeight="1">
      <c r="B279" s="168" t="str">
        <f>$B$15</f>
        <v>12.</v>
      </c>
      <c r="C279" s="169" t="str">
        <f>$C$15</f>
        <v>Plastyka</v>
      </c>
      <c r="D279" s="337">
        <f>$AS$26</f>
        <v>0</v>
      </c>
      <c r="E279" s="277">
        <f t="shared" si="68"/>
      </c>
      <c r="F279" s="182"/>
      <c r="G279" s="168" t="str">
        <f>$B$15</f>
        <v>12.</v>
      </c>
      <c r="H279" s="169" t="str">
        <f>$C$15</f>
        <v>Plastyka</v>
      </c>
      <c r="I279" s="337">
        <f>$AS$27</f>
        <v>0</v>
      </c>
      <c r="J279" s="277">
        <f t="shared" si="69"/>
      </c>
      <c r="M279" s="225"/>
      <c r="N279" s="170"/>
      <c r="O279" s="225"/>
      <c r="P279" s="225"/>
      <c r="Q279" s="225"/>
      <c r="R279" s="225"/>
      <c r="S279" s="226"/>
      <c r="T279" s="225"/>
      <c r="U279" s="225"/>
      <c r="V279" s="225"/>
      <c r="W279" s="225"/>
      <c r="X279" s="225"/>
      <c r="Y279" s="225"/>
      <c r="Z279" s="225"/>
      <c r="AA279" s="225"/>
      <c r="AB279" s="225"/>
      <c r="AC279" s="225"/>
      <c r="AD279" s="225"/>
      <c r="AE279" s="225"/>
      <c r="AF279" s="225"/>
      <c r="AG279" s="225"/>
      <c r="AH279" s="225"/>
      <c r="AI279" s="225"/>
      <c r="AJ279" s="225"/>
      <c r="AK279" s="225"/>
      <c r="AL279" s="225"/>
      <c r="AM279" s="225"/>
      <c r="AN279" s="225"/>
      <c r="AO279" s="225"/>
      <c r="AP279" s="225"/>
      <c r="AQ279" s="225"/>
    </row>
    <row r="280" spans="2:43" ht="16.5" customHeight="1">
      <c r="B280" s="168" t="s">
        <v>101</v>
      </c>
      <c r="C280" s="169" t="str">
        <f>$C$16</f>
        <v>Muz./Zaj. artyst.</v>
      </c>
      <c r="D280" s="337">
        <f>$AV$26</f>
        <v>0</v>
      </c>
      <c r="E280" s="277">
        <f t="shared" si="68"/>
      </c>
      <c r="F280" s="182"/>
      <c r="G280" s="168" t="str">
        <f>$B$16</f>
        <v>13.</v>
      </c>
      <c r="H280" s="169" t="str">
        <f>$C$16</f>
        <v>Muz./Zaj. artyst.</v>
      </c>
      <c r="I280" s="337">
        <f>$AV$27</f>
        <v>0</v>
      </c>
      <c r="J280" s="277">
        <f t="shared" si="69"/>
      </c>
      <c r="M280" s="225"/>
      <c r="N280" s="170"/>
      <c r="O280" s="225"/>
      <c r="P280" s="225"/>
      <c r="Q280" s="225"/>
      <c r="R280" s="225"/>
      <c r="S280" s="226"/>
      <c r="T280" s="225"/>
      <c r="U280" s="225"/>
      <c r="V280" s="225"/>
      <c r="W280" s="225"/>
      <c r="X280" s="225"/>
      <c r="Y280" s="225"/>
      <c r="Z280" s="225"/>
      <c r="AA280" s="225"/>
      <c r="AB280" s="225"/>
      <c r="AC280" s="225"/>
      <c r="AD280" s="225"/>
      <c r="AE280" s="225"/>
      <c r="AF280" s="225"/>
      <c r="AG280" s="225"/>
      <c r="AH280" s="225"/>
      <c r="AI280" s="225"/>
      <c r="AJ280" s="225"/>
      <c r="AK280" s="225"/>
      <c r="AL280" s="225"/>
      <c r="AM280" s="225"/>
      <c r="AN280" s="225"/>
      <c r="AO280" s="225"/>
      <c r="AP280" s="225"/>
      <c r="AQ280" s="225"/>
    </row>
    <row r="281" spans="2:43" ht="16.5" customHeight="1">
      <c r="B281" s="168" t="s">
        <v>102</v>
      </c>
      <c r="C281" s="169" t="str">
        <f>$C$17</f>
        <v>Technika</v>
      </c>
      <c r="D281" s="337">
        <f>$AX$26</f>
        <v>0</v>
      </c>
      <c r="E281" s="277">
        <f t="shared" si="68"/>
      </c>
      <c r="F281" s="182"/>
      <c r="G281" s="168" t="str">
        <f>$B$17</f>
        <v>14.</v>
      </c>
      <c r="H281" s="169" t="str">
        <f>$C$17</f>
        <v>Technika</v>
      </c>
      <c r="I281" s="337">
        <f>$AX$27</f>
        <v>0</v>
      </c>
      <c r="J281" s="277">
        <f t="shared" si="69"/>
      </c>
      <c r="M281" s="225"/>
      <c r="N281" s="170"/>
      <c r="O281" s="225"/>
      <c r="P281" s="225"/>
      <c r="Q281" s="225"/>
      <c r="R281" s="225"/>
      <c r="S281" s="226"/>
      <c r="T281" s="225"/>
      <c r="U281" s="225"/>
      <c r="V281" s="225"/>
      <c r="W281" s="225"/>
      <c r="X281" s="225"/>
      <c r="Y281" s="225"/>
      <c r="Z281" s="225"/>
      <c r="AA281" s="225"/>
      <c r="AB281" s="225"/>
      <c r="AC281" s="225"/>
      <c r="AD281" s="225"/>
      <c r="AE281" s="225"/>
      <c r="AF281" s="225"/>
      <c r="AG281" s="225"/>
      <c r="AH281" s="225"/>
      <c r="AI281" s="225"/>
      <c r="AJ281" s="225"/>
      <c r="AK281" s="225"/>
      <c r="AL281" s="225"/>
      <c r="AM281" s="225"/>
      <c r="AN281" s="225"/>
      <c r="AO281" s="225"/>
      <c r="AP281" s="225"/>
      <c r="AQ281" s="225"/>
    </row>
    <row r="282" spans="2:43" ht="16.5" customHeight="1">
      <c r="B282" s="168">
        <v>15</v>
      </c>
      <c r="C282" s="169" t="str">
        <f>$C$18</f>
        <v>Informatyka</v>
      </c>
      <c r="D282" s="337">
        <f>$AZ$26</f>
        <v>0</v>
      </c>
      <c r="E282" s="277">
        <f t="shared" si="68"/>
      </c>
      <c r="F282" s="182"/>
      <c r="G282" s="168">
        <f>$B$18</f>
        <v>15</v>
      </c>
      <c r="H282" s="169" t="str">
        <f>$C$18</f>
        <v>Informatyka</v>
      </c>
      <c r="I282" s="337">
        <f>$AZ$27</f>
        <v>0</v>
      </c>
      <c r="J282" s="277">
        <f t="shared" si="69"/>
      </c>
      <c r="M282" s="225"/>
      <c r="N282" s="170"/>
      <c r="O282" s="225"/>
      <c r="P282" s="225"/>
      <c r="Q282" s="225"/>
      <c r="R282" s="225"/>
      <c r="S282" s="226"/>
      <c r="T282" s="225"/>
      <c r="U282" s="225"/>
      <c r="V282" s="225"/>
      <c r="W282" s="225"/>
      <c r="X282" s="225"/>
      <c r="Y282" s="225"/>
      <c r="Z282" s="225"/>
      <c r="AA282" s="225"/>
      <c r="AB282" s="225"/>
      <c r="AC282" s="225"/>
      <c r="AD282" s="225"/>
      <c r="AE282" s="225"/>
      <c r="AF282" s="225"/>
      <c r="AG282" s="225"/>
      <c r="AH282" s="225"/>
      <c r="AI282" s="225"/>
      <c r="AJ282" s="225"/>
      <c r="AK282" s="225"/>
      <c r="AL282" s="225"/>
      <c r="AM282" s="225"/>
      <c r="AN282" s="225"/>
      <c r="AO282" s="225"/>
      <c r="AP282" s="225"/>
      <c r="AQ282" s="225"/>
    </row>
    <row r="283" spans="1:43" ht="16.5" customHeight="1">
      <c r="A283" s="166"/>
      <c r="B283" s="168">
        <v>16</v>
      </c>
      <c r="C283" s="169" t="str">
        <f>$C$19</f>
        <v>WOS</v>
      </c>
      <c r="D283" s="337">
        <f>$BB$26</f>
        <v>0</v>
      </c>
      <c r="E283" s="277">
        <f t="shared" si="68"/>
      </c>
      <c r="F283" s="182"/>
      <c r="G283" s="168">
        <v>16</v>
      </c>
      <c r="H283" s="169" t="str">
        <f>$C$19</f>
        <v>WOS</v>
      </c>
      <c r="I283" s="337">
        <f>$BB$27</f>
        <v>0</v>
      </c>
      <c r="J283" s="277">
        <f t="shared" si="69"/>
      </c>
      <c r="K283" s="166"/>
      <c r="M283" s="225"/>
      <c r="N283" s="170"/>
      <c r="O283" s="225"/>
      <c r="P283" s="225"/>
      <c r="Q283" s="225"/>
      <c r="R283" s="225"/>
      <c r="S283" s="226"/>
      <c r="T283" s="225"/>
      <c r="U283" s="225"/>
      <c r="V283" s="225"/>
      <c r="W283" s="225"/>
      <c r="X283" s="225"/>
      <c r="Y283" s="225"/>
      <c r="Z283" s="225"/>
      <c r="AA283" s="225"/>
      <c r="AB283" s="225"/>
      <c r="AC283" s="225"/>
      <c r="AD283" s="225"/>
      <c r="AE283" s="225"/>
      <c r="AF283" s="225"/>
      <c r="AG283" s="225"/>
      <c r="AH283" s="225"/>
      <c r="AI283" s="225"/>
      <c r="AJ283" s="225"/>
      <c r="AK283" s="225"/>
      <c r="AL283" s="225"/>
      <c r="AM283" s="225"/>
      <c r="AN283" s="225"/>
      <c r="AO283" s="225"/>
      <c r="AP283" s="225"/>
      <c r="AQ283" s="225"/>
    </row>
    <row r="284" spans="2:43" ht="16.5" customHeight="1">
      <c r="B284" s="168">
        <f>B86</f>
        <v>17</v>
      </c>
      <c r="C284" s="169" t="str">
        <f>C86</f>
        <v>Wych. fizyczne</v>
      </c>
      <c r="D284" s="337">
        <f>$BD$26</f>
        <v>0</v>
      </c>
      <c r="E284" s="277">
        <f t="shared" si="68"/>
      </c>
      <c r="F284" s="182"/>
      <c r="G284" s="168">
        <f>G86</f>
        <v>17</v>
      </c>
      <c r="H284" s="169" t="str">
        <f>H86</f>
        <v>Wych. fizyczne</v>
      </c>
      <c r="I284" s="337">
        <f>$BD$27</f>
        <v>0</v>
      </c>
      <c r="J284" s="277">
        <f t="shared" si="69"/>
      </c>
      <c r="M284" s="229"/>
      <c r="N284" s="181"/>
      <c r="O284" s="229"/>
      <c r="P284" s="229"/>
      <c r="Q284" s="229"/>
      <c r="R284" s="229"/>
      <c r="S284" s="230"/>
      <c r="T284" s="229"/>
      <c r="U284" s="229"/>
      <c r="V284" s="229"/>
      <c r="W284" s="229"/>
      <c r="X284" s="229"/>
      <c r="Y284" s="229"/>
      <c r="Z284" s="229"/>
      <c r="AA284" s="229"/>
      <c r="AB284" s="229"/>
      <c r="AC284" s="229"/>
      <c r="AD284" s="229"/>
      <c r="AE284" s="229"/>
      <c r="AF284" s="229"/>
      <c r="AG284" s="229"/>
      <c r="AH284" s="229"/>
      <c r="AI284" s="229"/>
      <c r="AJ284" s="229"/>
      <c r="AK284" s="229"/>
      <c r="AL284" s="229"/>
      <c r="AM284" s="229"/>
      <c r="AN284" s="229"/>
      <c r="AO284" s="229"/>
      <c r="AP284" s="229"/>
      <c r="AQ284" s="229"/>
    </row>
    <row r="285" spans="2:43" ht="16.5" customHeight="1">
      <c r="B285" s="313">
        <v>18</v>
      </c>
      <c r="C285" s="315" t="str">
        <f>$C$21</f>
        <v>EDB</v>
      </c>
      <c r="D285" s="338">
        <f>$BE$26</f>
        <v>0</v>
      </c>
      <c r="E285" s="314">
        <f t="shared" si="68"/>
      </c>
      <c r="F285" s="182"/>
      <c r="G285" s="313">
        <v>18</v>
      </c>
      <c r="H285" s="315" t="str">
        <f>$C$21</f>
        <v>EDB</v>
      </c>
      <c r="I285" s="338">
        <f>$BE$27</f>
        <v>0</v>
      </c>
      <c r="J285" s="314">
        <f t="shared" si="69"/>
      </c>
      <c r="M285" s="174"/>
      <c r="N285" s="188"/>
      <c r="O285" s="174"/>
      <c r="P285" s="174"/>
      <c r="Q285" s="174"/>
      <c r="R285" s="174"/>
      <c r="S285" s="173"/>
      <c r="T285" s="174"/>
      <c r="U285" s="174"/>
      <c r="V285" s="174"/>
      <c r="W285" s="174"/>
      <c r="X285" s="174"/>
      <c r="Y285" s="174"/>
      <c r="Z285" s="174"/>
      <c r="AA285" s="174"/>
      <c r="AB285" s="174"/>
      <c r="AC285" s="174"/>
      <c r="AD285" s="174"/>
      <c r="AE285" s="174"/>
      <c r="AF285" s="174"/>
      <c r="AG285" s="174"/>
      <c r="AH285" s="174"/>
      <c r="AI285" s="174"/>
      <c r="AJ285" s="174"/>
      <c r="AK285" s="174"/>
      <c r="AL285" s="174"/>
      <c r="AM285" s="174"/>
      <c r="AN285" s="174"/>
      <c r="AO285" s="174"/>
      <c r="AP285" s="174"/>
      <c r="AQ285" s="174"/>
    </row>
    <row r="286" spans="2:43" ht="16.5" customHeight="1">
      <c r="B286" s="178"/>
      <c r="C286" s="172" t="s">
        <v>106</v>
      </c>
      <c r="D286" s="179"/>
      <c r="E286" s="180"/>
      <c r="F286" s="182"/>
      <c r="G286" s="178"/>
      <c r="H286" s="172" t="s">
        <v>106</v>
      </c>
      <c r="I286" s="179"/>
      <c r="J286" s="180"/>
      <c r="M286" s="182"/>
      <c r="N286" s="189"/>
      <c r="O286" s="182"/>
      <c r="P286" s="182"/>
      <c r="Q286" s="182"/>
      <c r="R286" s="182"/>
      <c r="S286" s="224"/>
      <c r="T286" s="182"/>
      <c r="U286" s="182"/>
      <c r="V286" s="182"/>
      <c r="W286" s="182"/>
      <c r="X286" s="182"/>
      <c r="Y286" s="182"/>
      <c r="Z286" s="182"/>
      <c r="AA286" s="182"/>
      <c r="AB286" s="182"/>
      <c r="AC286" s="182"/>
      <c r="AD286" s="182"/>
      <c r="AE286" s="182"/>
      <c r="AF286" s="182"/>
      <c r="AG286" s="182"/>
      <c r="AH286" s="182"/>
      <c r="AI286" s="182"/>
      <c r="AJ286" s="182"/>
      <c r="AK286" s="182"/>
      <c r="AL286" s="182"/>
      <c r="AM286" s="182"/>
      <c r="AN286" s="182"/>
      <c r="AO286" s="182"/>
      <c r="AP286" s="182"/>
      <c r="AQ286" s="182"/>
    </row>
    <row r="287" spans="2:43" ht="16.5" customHeight="1">
      <c r="B287" s="448" t="s">
        <v>87</v>
      </c>
      <c r="C287" s="449"/>
      <c r="D287" s="449"/>
      <c r="E287" s="450"/>
      <c r="F287" s="182"/>
      <c r="G287" s="448" t="s">
        <v>87</v>
      </c>
      <c r="H287" s="449"/>
      <c r="I287" s="449"/>
      <c r="J287" s="450"/>
      <c r="M287" s="229"/>
      <c r="N287" s="181"/>
      <c r="O287" s="229"/>
      <c r="P287" s="229"/>
      <c r="Q287" s="229"/>
      <c r="R287" s="229"/>
      <c r="S287" s="230"/>
      <c r="T287" s="229"/>
      <c r="U287" s="229"/>
      <c r="V287" s="229"/>
      <c r="W287" s="229"/>
      <c r="X287" s="229"/>
      <c r="Y287" s="229"/>
      <c r="Z287" s="229"/>
      <c r="AA287" s="229"/>
      <c r="AB287" s="229"/>
      <c r="AC287" s="229"/>
      <c r="AD287" s="229"/>
      <c r="AE287" s="229"/>
      <c r="AF287" s="229"/>
      <c r="AG287" s="229"/>
      <c r="AH287" s="229"/>
      <c r="AI287" s="229"/>
      <c r="AJ287" s="229"/>
      <c r="AK287" s="229"/>
      <c r="AL287" s="229"/>
      <c r="AM287" s="229"/>
      <c r="AN287" s="229"/>
      <c r="AO287" s="229"/>
      <c r="AP287" s="229"/>
      <c r="AQ287" s="229"/>
    </row>
    <row r="288" spans="1:73" ht="16.5" customHeight="1">
      <c r="A288" s="166"/>
      <c r="B288" s="275">
        <v>27</v>
      </c>
      <c r="C288" s="198" t="s">
        <v>112</v>
      </c>
      <c r="E288" s="223">
        <f>$M$30</f>
        <v>0</v>
      </c>
      <c r="F288" s="182"/>
      <c r="G288" s="275">
        <v>28</v>
      </c>
      <c r="H288" s="198" t="s">
        <v>112</v>
      </c>
      <c r="J288" s="223">
        <f>$M$30</f>
        <v>0</v>
      </c>
      <c r="K288" s="182"/>
      <c r="L288" s="225"/>
      <c r="M288" s="225"/>
      <c r="N288" s="225"/>
      <c r="O288" s="225"/>
      <c r="P288" s="225"/>
      <c r="Q288" s="225"/>
      <c r="R288" s="225"/>
      <c r="S288" s="225"/>
      <c r="T288" s="225"/>
      <c r="U288" s="225"/>
      <c r="V288" s="225"/>
      <c r="W288" s="225"/>
      <c r="X288" s="225"/>
      <c r="Y288" s="225"/>
      <c r="Z288" s="225"/>
      <c r="AA288" s="225"/>
      <c r="AB288" s="225"/>
      <c r="AC288" s="225"/>
      <c r="AD288" s="225"/>
      <c r="AE288" s="225"/>
      <c r="AF288" s="225"/>
      <c r="AG288" s="225"/>
      <c r="AH288" s="225"/>
      <c r="AI288" s="225"/>
      <c r="AJ288" s="225"/>
      <c r="AK288" s="225"/>
      <c r="AL288" s="225"/>
      <c r="AM288" s="225"/>
      <c r="AN288" s="225"/>
      <c r="AO288" s="225"/>
      <c r="AP288" s="225"/>
      <c r="AQ288" s="225"/>
      <c r="AR288" s="225"/>
      <c r="AS288" s="225"/>
      <c r="AT288" s="225"/>
      <c r="AU288" s="225"/>
      <c r="AV288" s="225"/>
      <c r="AW288" s="225"/>
      <c r="AX288" s="225"/>
      <c r="AY288" s="225"/>
      <c r="AZ288" s="225"/>
      <c r="BA288" s="225"/>
      <c r="BB288" s="225"/>
      <c r="BC288" s="225"/>
      <c r="BD288" s="225"/>
      <c r="BE288" s="225"/>
      <c r="BF288" s="225"/>
      <c r="BG288" s="225"/>
      <c r="BH288" s="225"/>
      <c r="BI288" s="225"/>
      <c r="BJ288" s="183"/>
      <c r="BK288" s="183"/>
      <c r="BL288" s="183"/>
      <c r="BM288" s="183"/>
      <c r="BN288" s="183"/>
      <c r="BO288" s="183"/>
      <c r="BP288" s="183"/>
      <c r="BQ288" s="183"/>
      <c r="BR288" s="183"/>
      <c r="BS288" s="183"/>
      <c r="BT288" s="183"/>
      <c r="BU288" s="183"/>
    </row>
    <row r="289" spans="1:76" s="295" customFormat="1" ht="16.5" customHeight="1">
      <c r="A289" s="293"/>
      <c r="B289" s="445">
        <f>BF28</f>
        <v>0</v>
      </c>
      <c r="C289" s="446"/>
      <c r="D289" s="446"/>
      <c r="E289" s="447"/>
      <c r="F289" s="279"/>
      <c r="G289" s="445">
        <f>BF29</f>
        <v>0</v>
      </c>
      <c r="H289" s="446"/>
      <c r="I289" s="446"/>
      <c r="J289" s="447"/>
      <c r="K289" s="294"/>
      <c r="BJ289" s="296"/>
      <c r="BK289" s="296"/>
      <c r="BL289" s="296"/>
      <c r="BM289" s="296"/>
      <c r="BN289" s="296"/>
      <c r="BO289" s="296"/>
      <c r="BP289" s="296"/>
      <c r="BQ289" s="296"/>
      <c r="BR289" s="296"/>
      <c r="BS289" s="296"/>
      <c r="BT289" s="296"/>
      <c r="BU289" s="296"/>
      <c r="BV289" s="296"/>
      <c r="BW289" s="296"/>
      <c r="BX289" s="296"/>
    </row>
    <row r="290" spans="1:76" ht="16.5" customHeight="1">
      <c r="A290" s="166"/>
      <c r="B290" s="185" t="str">
        <f aca="true" t="shared" si="70" ref="B290:C300">B92</f>
        <v>1.</v>
      </c>
      <c r="C290" s="186" t="str">
        <f t="shared" si="70"/>
        <v>Zachowanie</v>
      </c>
      <c r="D290" s="382">
        <f>$M28</f>
        <v>0</v>
      </c>
      <c r="E290" s="276" t="str">
        <f>IF(T(D290)="wz","wzorowe",IF(T(D290)="bdb","bardzo dobre",IF(T(D290)="db","dobre",IF(T(D290)="popr","poprawne",IF(T(D290)="ndp","nieodpowiednie",IF(T(D290)="ng","naganne",IF(VALUE(D290)=6,"błąd","błąd")))))))</f>
        <v>błąd</v>
      </c>
      <c r="F290" s="182"/>
      <c r="G290" s="185" t="str">
        <f aca="true" t="shared" si="71" ref="G290:H300">G92</f>
        <v>1.</v>
      </c>
      <c r="H290" s="186" t="str">
        <f t="shared" si="71"/>
        <v>Zachowanie</v>
      </c>
      <c r="I290" s="382">
        <f>$M29</f>
        <v>0</v>
      </c>
      <c r="J290" s="276" t="str">
        <f>IF(T(I290)="wz","wzorowe",IF(T(I290)="bdb","bardzo dobre",IF(T(I290)="db","dobre",IF(T(I290)="popr","poprawne",IF(T(I290)="ndp","nieodpowiednie",IF(T(I290)="ng","naganne",IF(VALUE(I290)=6,"błąd","błąd")))))))</f>
        <v>błąd</v>
      </c>
      <c r="K290" s="166"/>
      <c r="N290" s="171"/>
      <c r="S290" s="171"/>
      <c r="BJ290" s="190"/>
      <c r="BK290" s="190"/>
      <c r="BL290" s="190"/>
      <c r="BM290" s="190"/>
      <c r="BN290" s="190"/>
      <c r="BO290" s="190"/>
      <c r="BP290" s="190"/>
      <c r="BQ290" s="190"/>
      <c r="BR290" s="190"/>
      <c r="BS290" s="190"/>
      <c r="BT290" s="190"/>
      <c r="BU290" s="190"/>
      <c r="BV290" s="190"/>
      <c r="BW290" s="190"/>
      <c r="BX290" s="190"/>
    </row>
    <row r="291" spans="2:10" ht="16.5" customHeight="1">
      <c r="B291" s="168" t="str">
        <f t="shared" si="70"/>
        <v>2.</v>
      </c>
      <c r="C291" s="169" t="str">
        <f t="shared" si="70"/>
        <v>Religia/Etyka</v>
      </c>
      <c r="D291" s="383">
        <f>$O28</f>
        <v>0</v>
      </c>
      <c r="E291" s="277">
        <f>IF(T(D291)="zw","zwolniony",IF(VALUE(D291)=1,"niedostateczny",IF(VALUE(D291)=2,"dopuszczający",IF(VALUE(D291)=3,"dostateczny",IF(VALUE(D291)=4,"dobry",IF(VALUE(D291)=5,"bardzo dobry",IF(VALUE(D291)=6,"celujący","")))))))</f>
      </c>
      <c r="F291" s="182"/>
      <c r="G291" s="168" t="str">
        <f t="shared" si="71"/>
        <v>2.</v>
      </c>
      <c r="H291" s="169" t="str">
        <f t="shared" si="71"/>
        <v>Religia/Etyka</v>
      </c>
      <c r="I291" s="383">
        <f>$O29</f>
        <v>0</v>
      </c>
      <c r="J291" s="277">
        <f>IF(T(I291)="zw","zwolniony",IF(VALUE(I291)=1,"niedostateczny",IF(VALUE(I291)=2,"dopuszczający",IF(VALUE(I291)=3,"dostateczny",IF(VALUE(I291)=4,"dobry",IF(VALUE(I291)=5,"bardzo dobry",IF(VALUE(I291)=6,"celujący","")))))))</f>
      </c>
    </row>
    <row r="292" spans="2:10" ht="16.5" customHeight="1">
      <c r="B292" s="168" t="str">
        <f t="shared" si="70"/>
        <v>3.</v>
      </c>
      <c r="C292" s="169" t="str">
        <f t="shared" si="70"/>
        <v>Język polski</v>
      </c>
      <c r="D292" s="383">
        <f>$R28</f>
        <v>0</v>
      </c>
      <c r="E292" s="277">
        <f aca="true" t="shared" si="72" ref="E292:E307">IF(T(D292)="zw","zwolniony",IF(VALUE(D292)=1,"niedostateczny",IF(VALUE(D292)=2,"dopuszczający",IF(VALUE(D292)=3,"dostateczny",IF(VALUE(D292)=4,"dobry",IF(VALUE(D292)=5,"bardzo dobry",IF(VALUE(D292)=6,"celujący","")))))))</f>
      </c>
      <c r="F292" s="182"/>
      <c r="G292" s="168" t="str">
        <f t="shared" si="71"/>
        <v>3.</v>
      </c>
      <c r="H292" s="169" t="str">
        <f t="shared" si="71"/>
        <v>Język polski</v>
      </c>
      <c r="I292" s="383">
        <f>$R29</f>
        <v>0</v>
      </c>
      <c r="J292" s="277">
        <f aca="true" t="shared" si="73" ref="J292:J307">IF(T(I292)="zw","zwolniony",IF(VALUE(I292)=1,"niedostateczny",IF(VALUE(I292)=2,"dopuszczający",IF(VALUE(I292)=3,"dostateczny",IF(VALUE(I292)=4,"dobry",IF(VALUE(I292)=5,"bardzo dobry",IF(VALUE(I292)=6,"celujący","")))))))</f>
      </c>
    </row>
    <row r="293" spans="2:10" ht="16.5" customHeight="1">
      <c r="B293" s="168" t="str">
        <f t="shared" si="70"/>
        <v>4.</v>
      </c>
      <c r="C293" s="169" t="str">
        <f t="shared" si="70"/>
        <v>Język niemiecki</v>
      </c>
      <c r="D293" s="383">
        <f>$U28</f>
        <v>0</v>
      </c>
      <c r="E293" s="277">
        <f t="shared" si="72"/>
      </c>
      <c r="F293" s="182"/>
      <c r="G293" s="168" t="str">
        <f t="shared" si="71"/>
        <v>4.</v>
      </c>
      <c r="H293" s="169" t="str">
        <f t="shared" si="71"/>
        <v>Język niemiecki</v>
      </c>
      <c r="I293" s="383">
        <f>$U29</f>
        <v>0</v>
      </c>
      <c r="J293" s="277">
        <f t="shared" si="73"/>
      </c>
    </row>
    <row r="294" spans="2:10" ht="16.5" customHeight="1">
      <c r="B294" s="168" t="str">
        <f t="shared" si="70"/>
        <v>5.</v>
      </c>
      <c r="C294" s="169" t="str">
        <f t="shared" si="70"/>
        <v>Język angielski</v>
      </c>
      <c r="D294" s="383">
        <f>$X28</f>
        <v>0</v>
      </c>
      <c r="E294" s="277">
        <f t="shared" si="72"/>
      </c>
      <c r="F294" s="182"/>
      <c r="G294" s="168" t="str">
        <f t="shared" si="71"/>
        <v>5.</v>
      </c>
      <c r="H294" s="169" t="str">
        <f t="shared" si="71"/>
        <v>Język angielski</v>
      </c>
      <c r="I294" s="383">
        <f>$X29</f>
        <v>0</v>
      </c>
      <c r="J294" s="277">
        <f t="shared" si="73"/>
      </c>
    </row>
    <row r="295" spans="2:10" ht="16.5" customHeight="1">
      <c r="B295" s="168" t="str">
        <f t="shared" si="70"/>
        <v>6.</v>
      </c>
      <c r="C295" s="169" t="str">
        <f t="shared" si="70"/>
        <v>Historia</v>
      </c>
      <c r="D295" s="383">
        <f>$AA28</f>
        <v>0</v>
      </c>
      <c r="E295" s="277">
        <f t="shared" si="72"/>
      </c>
      <c r="F295" s="182"/>
      <c r="G295" s="168" t="str">
        <f t="shared" si="71"/>
        <v>6.</v>
      </c>
      <c r="H295" s="169" t="str">
        <f t="shared" si="71"/>
        <v>Historia</v>
      </c>
      <c r="I295" s="383">
        <f>$AA29</f>
        <v>0</v>
      </c>
      <c r="J295" s="277">
        <f t="shared" si="73"/>
      </c>
    </row>
    <row r="296" spans="2:10" ht="16.5" customHeight="1">
      <c r="B296" s="168" t="str">
        <f t="shared" si="70"/>
        <v>7.</v>
      </c>
      <c r="C296" s="169" t="str">
        <f t="shared" si="70"/>
        <v>Matematyka</v>
      </c>
      <c r="D296" s="383">
        <f>$AD28</f>
        <v>0</v>
      </c>
      <c r="E296" s="277">
        <f t="shared" si="72"/>
      </c>
      <c r="F296" s="182"/>
      <c r="G296" s="168" t="str">
        <f t="shared" si="71"/>
        <v>7.</v>
      </c>
      <c r="H296" s="169" t="str">
        <f t="shared" si="71"/>
        <v>Matematyka</v>
      </c>
      <c r="I296" s="383">
        <f>$AD29</f>
        <v>0</v>
      </c>
      <c r="J296" s="277">
        <f t="shared" si="73"/>
      </c>
    </row>
    <row r="297" spans="2:10" ht="16.5" customHeight="1">
      <c r="B297" s="168" t="str">
        <f t="shared" si="70"/>
        <v>8.</v>
      </c>
      <c r="C297" s="169" t="str">
        <f t="shared" si="70"/>
        <v>Chemia</v>
      </c>
      <c r="D297" s="383">
        <f>$AG28</f>
        <v>0</v>
      </c>
      <c r="E297" s="277">
        <f t="shared" si="72"/>
      </c>
      <c r="F297" s="182"/>
      <c r="G297" s="168" t="str">
        <f t="shared" si="71"/>
        <v>8.</v>
      </c>
      <c r="H297" s="169" t="str">
        <f t="shared" si="71"/>
        <v>Chemia</v>
      </c>
      <c r="I297" s="383">
        <f>$AG29</f>
        <v>0</v>
      </c>
      <c r="J297" s="277">
        <f t="shared" si="73"/>
      </c>
    </row>
    <row r="298" spans="2:10" ht="16.5" customHeight="1">
      <c r="B298" s="168" t="str">
        <f t="shared" si="70"/>
        <v>9.</v>
      </c>
      <c r="C298" s="169" t="str">
        <f t="shared" si="70"/>
        <v>Geografia</v>
      </c>
      <c r="D298" s="383">
        <f>$AJ28</f>
        <v>0</v>
      </c>
      <c r="E298" s="277">
        <f t="shared" si="72"/>
      </c>
      <c r="F298" s="182"/>
      <c r="G298" s="168" t="str">
        <f t="shared" si="71"/>
        <v>9.</v>
      </c>
      <c r="H298" s="169" t="str">
        <f t="shared" si="71"/>
        <v>Geografia</v>
      </c>
      <c r="I298" s="383">
        <f>$AJ29</f>
        <v>0</v>
      </c>
      <c r="J298" s="277">
        <f t="shared" si="73"/>
      </c>
    </row>
    <row r="299" spans="2:10" ht="16.5" customHeight="1">
      <c r="B299" s="168" t="str">
        <f t="shared" si="70"/>
        <v>10.</v>
      </c>
      <c r="C299" s="169" t="str">
        <f t="shared" si="70"/>
        <v>Biologia/Przyroda</v>
      </c>
      <c r="D299" s="383">
        <f>$AM28</f>
        <v>0</v>
      </c>
      <c r="E299" s="277">
        <f t="shared" si="72"/>
      </c>
      <c r="F299" s="182"/>
      <c r="G299" s="168" t="str">
        <f t="shared" si="71"/>
        <v>10.</v>
      </c>
      <c r="H299" s="169" t="str">
        <f t="shared" si="71"/>
        <v>Biologia/Przyroda</v>
      </c>
      <c r="I299" s="383">
        <f>$AM29</f>
        <v>0</v>
      </c>
      <c r="J299" s="277">
        <f t="shared" si="73"/>
      </c>
    </row>
    <row r="300" spans="2:10" ht="16.5" customHeight="1">
      <c r="B300" s="168" t="str">
        <f t="shared" si="70"/>
        <v>11.</v>
      </c>
      <c r="C300" s="169" t="str">
        <f t="shared" si="70"/>
        <v>Fizyka</v>
      </c>
      <c r="D300" s="383">
        <f>$AP28</f>
        <v>0</v>
      </c>
      <c r="E300" s="277">
        <f t="shared" si="72"/>
      </c>
      <c r="F300" s="182"/>
      <c r="G300" s="168" t="str">
        <f t="shared" si="71"/>
        <v>11.</v>
      </c>
      <c r="H300" s="169" t="str">
        <f t="shared" si="71"/>
        <v>Fizyka</v>
      </c>
      <c r="I300" s="383">
        <f>$AP29</f>
        <v>0</v>
      </c>
      <c r="J300" s="277">
        <f t="shared" si="73"/>
      </c>
    </row>
    <row r="301" spans="2:10" ht="16.5" customHeight="1">
      <c r="B301" s="168" t="str">
        <f>$B$15</f>
        <v>12.</v>
      </c>
      <c r="C301" s="169" t="str">
        <f>$C$15</f>
        <v>Plastyka</v>
      </c>
      <c r="D301" s="383">
        <f>$AS28</f>
        <v>0</v>
      </c>
      <c r="E301" s="277">
        <f t="shared" si="72"/>
      </c>
      <c r="F301" s="182"/>
      <c r="G301" s="168" t="str">
        <f>$B$15</f>
        <v>12.</v>
      </c>
      <c r="H301" s="169" t="str">
        <f>$C$15</f>
        <v>Plastyka</v>
      </c>
      <c r="I301" s="383">
        <f>$AS$29</f>
        <v>0</v>
      </c>
      <c r="J301" s="277">
        <f t="shared" si="73"/>
      </c>
    </row>
    <row r="302" spans="2:10" ht="16.5" customHeight="1">
      <c r="B302" s="168" t="s">
        <v>101</v>
      </c>
      <c r="C302" s="169" t="str">
        <f>$C$16</f>
        <v>Muz./Zaj. artyst.</v>
      </c>
      <c r="D302" s="337">
        <f>$AV$28</f>
        <v>0</v>
      </c>
      <c r="E302" s="277">
        <f t="shared" si="72"/>
      </c>
      <c r="F302" s="182"/>
      <c r="G302" s="168" t="str">
        <f>$B$16</f>
        <v>13.</v>
      </c>
      <c r="H302" s="169" t="str">
        <f>$C$16</f>
        <v>Muz./Zaj. artyst.</v>
      </c>
      <c r="I302" s="383">
        <f>$AV$29</f>
        <v>0</v>
      </c>
      <c r="J302" s="277">
        <f t="shared" si="73"/>
      </c>
    </row>
    <row r="303" spans="2:10" ht="16.5" customHeight="1">
      <c r="B303" s="168" t="s">
        <v>102</v>
      </c>
      <c r="C303" s="169" t="str">
        <f>$C$17</f>
        <v>Technika</v>
      </c>
      <c r="D303" s="383">
        <f>$AX$28</f>
        <v>0</v>
      </c>
      <c r="E303" s="277">
        <f t="shared" si="72"/>
      </c>
      <c r="F303" s="182"/>
      <c r="G303" s="168" t="str">
        <f>$B$17</f>
        <v>14.</v>
      </c>
      <c r="H303" s="169" t="str">
        <f>$C$17</f>
        <v>Technika</v>
      </c>
      <c r="I303" s="383">
        <f>$AX$29</f>
        <v>0</v>
      </c>
      <c r="J303" s="277">
        <f t="shared" si="73"/>
      </c>
    </row>
    <row r="304" spans="2:43" ht="16.5" customHeight="1">
      <c r="B304" s="168">
        <v>15</v>
      </c>
      <c r="C304" s="169" t="str">
        <f>$C$18</f>
        <v>Informatyka</v>
      </c>
      <c r="D304" s="383">
        <f>$AZ$28</f>
        <v>0</v>
      </c>
      <c r="E304" s="277">
        <f t="shared" si="72"/>
      </c>
      <c r="F304" s="182"/>
      <c r="G304" s="168">
        <f>$B$18</f>
        <v>15</v>
      </c>
      <c r="H304" s="169" t="str">
        <f>$C$18</f>
        <v>Informatyka</v>
      </c>
      <c r="I304" s="383">
        <f>$AZ$29</f>
        <v>0</v>
      </c>
      <c r="J304" s="277">
        <f t="shared" si="73"/>
      </c>
      <c r="M304" s="225"/>
      <c r="N304" s="170"/>
      <c r="O304" s="225"/>
      <c r="P304" s="225"/>
      <c r="Q304" s="225"/>
      <c r="R304" s="225"/>
      <c r="S304" s="226"/>
      <c r="T304" s="225"/>
      <c r="U304" s="225"/>
      <c r="V304" s="225"/>
      <c r="W304" s="225"/>
      <c r="X304" s="225"/>
      <c r="Y304" s="225"/>
      <c r="Z304" s="225"/>
      <c r="AA304" s="225"/>
      <c r="AB304" s="225"/>
      <c r="AC304" s="225"/>
      <c r="AD304" s="225"/>
      <c r="AE304" s="225"/>
      <c r="AF304" s="225"/>
      <c r="AG304" s="225"/>
      <c r="AH304" s="225"/>
      <c r="AI304" s="225"/>
      <c r="AJ304" s="225"/>
      <c r="AK304" s="225"/>
      <c r="AL304" s="225"/>
      <c r="AM304" s="225"/>
      <c r="AN304" s="225"/>
      <c r="AO304" s="225"/>
      <c r="AP304" s="225"/>
      <c r="AQ304" s="225"/>
    </row>
    <row r="305" spans="1:43" ht="16.5" customHeight="1">
      <c r="A305" s="166"/>
      <c r="B305" s="168">
        <v>16</v>
      </c>
      <c r="C305" s="169" t="str">
        <f>$C$19</f>
        <v>WOS</v>
      </c>
      <c r="D305" s="383">
        <f>$BB$28</f>
        <v>0</v>
      </c>
      <c r="E305" s="277">
        <f t="shared" si="72"/>
      </c>
      <c r="F305" s="182"/>
      <c r="G305" s="168">
        <v>16</v>
      </c>
      <c r="H305" s="169" t="str">
        <f>$C$19</f>
        <v>WOS</v>
      </c>
      <c r="I305" s="383">
        <f>$BB$29</f>
        <v>0</v>
      </c>
      <c r="J305" s="277">
        <f t="shared" si="73"/>
      </c>
      <c r="K305" s="166"/>
      <c r="M305" s="225"/>
      <c r="N305" s="170"/>
      <c r="O305" s="225"/>
      <c r="P305" s="225"/>
      <c r="Q305" s="225"/>
      <c r="R305" s="225"/>
      <c r="S305" s="226"/>
      <c r="T305" s="225"/>
      <c r="U305" s="225"/>
      <c r="V305" s="225"/>
      <c r="W305" s="225"/>
      <c r="X305" s="225"/>
      <c r="Y305" s="225"/>
      <c r="Z305" s="225"/>
      <c r="AA305" s="225"/>
      <c r="AB305" s="225"/>
      <c r="AC305" s="225"/>
      <c r="AD305" s="225"/>
      <c r="AE305" s="225"/>
      <c r="AF305" s="225"/>
      <c r="AG305" s="225"/>
      <c r="AH305" s="225"/>
      <c r="AI305" s="225"/>
      <c r="AJ305" s="225"/>
      <c r="AK305" s="225"/>
      <c r="AL305" s="225"/>
      <c r="AM305" s="225"/>
      <c r="AN305" s="225"/>
      <c r="AO305" s="225"/>
      <c r="AP305" s="225"/>
      <c r="AQ305" s="225"/>
    </row>
    <row r="306" spans="2:10" ht="18.75" customHeight="1">
      <c r="B306" s="168">
        <f>B108</f>
        <v>17</v>
      </c>
      <c r="C306" s="169" t="str">
        <f>C108</f>
        <v>Wych. fizyczne</v>
      </c>
      <c r="D306" s="383">
        <f>$BD$28</f>
        <v>0</v>
      </c>
      <c r="E306" s="277">
        <f t="shared" si="72"/>
      </c>
      <c r="F306" s="182"/>
      <c r="G306" s="168">
        <f>G108</f>
        <v>17</v>
      </c>
      <c r="H306" s="169" t="str">
        <f>H108</f>
        <v>Wych. fizyczne</v>
      </c>
      <c r="I306" s="383">
        <f>$BD$29</f>
        <v>0</v>
      </c>
      <c r="J306" s="277">
        <f t="shared" si="73"/>
      </c>
    </row>
    <row r="307" spans="2:10" ht="18.75" customHeight="1">
      <c r="B307" s="313">
        <v>18</v>
      </c>
      <c r="C307" s="315" t="str">
        <f>$C$21</f>
        <v>EDB</v>
      </c>
      <c r="D307" s="384">
        <f>$BE$28</f>
        <v>0</v>
      </c>
      <c r="E307" s="314">
        <f t="shared" si="72"/>
      </c>
      <c r="F307" s="182"/>
      <c r="G307" s="313">
        <v>18</v>
      </c>
      <c r="H307" s="315" t="str">
        <f>$C$21</f>
        <v>EDB</v>
      </c>
      <c r="I307" s="384">
        <f>$BE$29</f>
        <v>0</v>
      </c>
      <c r="J307" s="314">
        <f t="shared" si="73"/>
      </c>
    </row>
    <row r="308" spans="2:10" ht="18.75" customHeight="1">
      <c r="B308" s="178"/>
      <c r="C308" s="172" t="s">
        <v>106</v>
      </c>
      <c r="D308" s="179"/>
      <c r="E308" s="180"/>
      <c r="F308" s="182"/>
      <c r="G308" s="178"/>
      <c r="H308" s="172" t="s">
        <v>106</v>
      </c>
      <c r="I308" s="179"/>
      <c r="J308" s="180"/>
    </row>
  </sheetData>
  <sheetProtection/>
  <mergeCells count="62">
    <mergeCell ref="G3:J3"/>
    <mergeCell ref="B3:E3"/>
    <mergeCell ref="B25:E25"/>
    <mergeCell ref="G25:J25"/>
    <mergeCell ref="B23:E23"/>
    <mergeCell ref="G23:J23"/>
    <mergeCell ref="B69:E69"/>
    <mergeCell ref="G69:J69"/>
    <mergeCell ref="AA1:AB1"/>
    <mergeCell ref="AD1:AE1"/>
    <mergeCell ref="B1:E1"/>
    <mergeCell ref="G1:J1"/>
    <mergeCell ref="O1:P1"/>
    <mergeCell ref="R1:S1"/>
    <mergeCell ref="U1:V1"/>
    <mergeCell ref="X1:Y1"/>
    <mergeCell ref="B45:E45"/>
    <mergeCell ref="G45:J45"/>
    <mergeCell ref="B47:E47"/>
    <mergeCell ref="G47:J47"/>
    <mergeCell ref="B67:E67"/>
    <mergeCell ref="G67:J67"/>
    <mergeCell ref="B157:E157"/>
    <mergeCell ref="G157:J157"/>
    <mergeCell ref="B89:E89"/>
    <mergeCell ref="G89:J89"/>
    <mergeCell ref="B91:E91"/>
    <mergeCell ref="G91:J91"/>
    <mergeCell ref="B111:E111"/>
    <mergeCell ref="G111:J111"/>
    <mergeCell ref="B113:E113"/>
    <mergeCell ref="G113:J113"/>
    <mergeCell ref="B133:E133"/>
    <mergeCell ref="G133:J133"/>
    <mergeCell ref="B135:E135"/>
    <mergeCell ref="G135:J135"/>
    <mergeCell ref="B155:E155"/>
    <mergeCell ref="G155:J155"/>
    <mergeCell ref="B245:E245"/>
    <mergeCell ref="G245:J245"/>
    <mergeCell ref="B177:E177"/>
    <mergeCell ref="G177:J177"/>
    <mergeCell ref="B179:E179"/>
    <mergeCell ref="G179:J179"/>
    <mergeCell ref="B199:E199"/>
    <mergeCell ref="G199:J199"/>
    <mergeCell ref="B201:E201"/>
    <mergeCell ref="G201:J201"/>
    <mergeCell ref="B221:E221"/>
    <mergeCell ref="G221:J221"/>
    <mergeCell ref="B223:E223"/>
    <mergeCell ref="G223:J223"/>
    <mergeCell ref="B243:E243"/>
    <mergeCell ref="G243:J243"/>
    <mergeCell ref="B289:E289"/>
    <mergeCell ref="G289:J289"/>
    <mergeCell ref="B265:E265"/>
    <mergeCell ref="G265:J265"/>
    <mergeCell ref="B267:E267"/>
    <mergeCell ref="G267:J267"/>
    <mergeCell ref="B287:E287"/>
    <mergeCell ref="G287:J28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"/>
  <sheetViews>
    <sheetView tabSelected="1" zoomScalePageLayoutView="0" workbookViewId="0" topLeftCell="A1">
      <selection activeCell="E8" sqref="E8"/>
    </sheetView>
  </sheetViews>
  <sheetFormatPr defaultColWidth="8.796875" defaultRowHeight="14.25"/>
  <sheetData>
    <row r="1" spans="1:15" ht="192" customHeight="1">
      <c r="A1" s="457" t="s">
        <v>126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</row>
  </sheetData>
  <sheetProtection/>
  <mergeCells count="1">
    <mergeCell ref="A1:O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HZ2</cp:lastModifiedBy>
  <cp:lastPrinted>2015-11-08T10:58:45Z</cp:lastPrinted>
  <dcterms:created xsi:type="dcterms:W3CDTF">2010-02-07T19:15:46Z</dcterms:created>
  <dcterms:modified xsi:type="dcterms:W3CDTF">2016-01-10T18:57:12Z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